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C:\Users\18144\Desktop\"/>
    </mc:Choice>
  </mc:AlternateContent>
  <xr:revisionPtr revIDLastSave="0" documentId="8_{F00B8AAC-A82E-4E7A-825B-BBFF1C3292DE}" xr6:coauthVersionLast="47" xr6:coauthVersionMax="47" xr10:uidLastSave="{00000000-0000-0000-0000-000000000000}"/>
  <bookViews>
    <workbookView xWindow="28680" yWindow="-120" windowWidth="29040" windowHeight="15720" xr2:uid="{00000000-000D-0000-FFFF-FFFF00000000}"/>
  </bookViews>
  <sheets>
    <sheet name="Sheet"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G59" i="1" l="1"/>
  <c r="AG58" i="1"/>
  <c r="AG57" i="1"/>
  <c r="AG56" i="1"/>
  <c r="AG55" i="1"/>
  <c r="AG54" i="1"/>
  <c r="AG53" i="1"/>
  <c r="AK61" i="1"/>
  <c r="AJ63" i="1"/>
  <c r="AK60" i="1" s="1"/>
  <c r="Z52" i="1"/>
  <c r="Y52" i="1"/>
  <c r="S52" i="1"/>
  <c r="R52" i="1"/>
  <c r="R53" i="1" s="1"/>
  <c r="Q52" i="1"/>
  <c r="Q53" i="1" s="1"/>
  <c r="P52" i="1"/>
  <c r="P53" i="1" s="1"/>
  <c r="O52" i="1"/>
  <c r="O53" i="1" s="1"/>
  <c r="N52" i="1"/>
  <c r="N53" i="1" s="1"/>
  <c r="M52" i="1"/>
  <c r="M53" i="1" s="1"/>
  <c r="L52" i="1"/>
  <c r="L53" i="1" s="1"/>
  <c r="K52" i="1"/>
  <c r="K53" i="1" s="1"/>
  <c r="I52" i="1"/>
  <c r="H52" i="1"/>
  <c r="H53" i="1" s="1"/>
  <c r="G52" i="1"/>
  <c r="G53" i="1" s="1"/>
  <c r="F52" i="1"/>
  <c r="F53" i="1" s="1"/>
  <c r="E52" i="1"/>
  <c r="E53" i="1" s="1"/>
  <c r="D52" i="1"/>
  <c r="D53" i="1" s="1"/>
  <c r="C52" i="1"/>
  <c r="C53" i="1" s="1"/>
  <c r="B52" i="1"/>
  <c r="B53" i="1" s="1"/>
  <c r="A52" i="1"/>
  <c r="A53" i="1" s="1"/>
  <c r="AD52" i="1"/>
  <c r="AD51" i="1"/>
  <c r="AC54" i="1"/>
  <c r="AC53" i="1"/>
  <c r="AC52" i="1"/>
  <c r="AK57" i="1" l="1"/>
  <c r="AK58" i="1"/>
  <c r="AK59" i="1"/>
  <c r="AK63" i="1" l="1"/>
</calcChain>
</file>

<file path=xl/sharedStrings.xml><?xml version="1.0" encoding="utf-8"?>
<sst xmlns="http://schemas.openxmlformats.org/spreadsheetml/2006/main" count="542" uniqueCount="407">
  <si>
    <t>Please share your FY22 Hourly Rates for Roles to start the season (fill in $x.xx where applicable)</t>
  </si>
  <si>
    <t>Please share your BUDGETED FY23 Starting Hourly Rates for Roles (fill in $x.xx where applicable)</t>
  </si>
  <si>
    <t>Please share details about extra incentives you may offer employees. (Share details for all that apply)</t>
  </si>
  <si>
    <t>Please share details about your aquatic facility:</t>
  </si>
  <si>
    <t>What are your 3 biggest challenges facing your facility (or facilities)?</t>
  </si>
  <si>
    <t>Admission/Office Attendant</t>
  </si>
  <si>
    <t>Lifeguard</t>
  </si>
  <si>
    <t>Lead Lifeguard/Assistant Manager</t>
  </si>
  <si>
    <t>Manager</t>
  </si>
  <si>
    <t>Lifeguard Instructor</t>
  </si>
  <si>
    <t>Swim Instructor</t>
  </si>
  <si>
    <t>Aquatic Fitness/Group Exercise</t>
  </si>
  <si>
    <t>Pool Technician or Operator</t>
  </si>
  <si>
    <t>Other</t>
  </si>
  <si>
    <t>Yes</t>
  </si>
  <si>
    <t>No</t>
  </si>
  <si>
    <t>Hiring incentive/sign-on bonus</t>
  </si>
  <si>
    <t>Loyalty/retention incentive for returning staff</t>
  </si>
  <si>
    <t>Referral bonus for staff that recommend successful new hires</t>
  </si>
  <si>
    <t>Lifeguard certification fee paid - with or without stipulations</t>
  </si>
  <si>
    <t>Recertification fee paid for veteran staff</t>
  </si>
  <si>
    <t>Provided swim suits (or discount)</t>
  </si>
  <si>
    <t>Provided guarding gear (or discount)</t>
  </si>
  <si>
    <t>Other (please specify)</t>
  </si>
  <si>
    <t>Year-round (Y) or Seasonal (S)</t>
  </si>
  <si>
    <t>Indoor (I), Outdoor (O), Both (B)</t>
  </si>
  <si>
    <t>Number of swimming areas</t>
  </si>
  <si>
    <t>Total surface area of water</t>
  </si>
  <si>
    <t>Total numbers of seasonal/part-time staff</t>
  </si>
  <si>
    <t>Total number of full-time staff</t>
  </si>
  <si>
    <t>List available amenities (i.e. concession, splash pad, slide, climbing wall, obstacle course, diving well, etc)</t>
  </si>
  <si>
    <t>ZIP/Postal Code</t>
  </si>
  <si>
    <t>All but the cost of cert</t>
  </si>
  <si>
    <t>Shirts, Whistle and borrow hippack</t>
  </si>
  <si>
    <t>year round</t>
  </si>
  <si>
    <t>indoor</t>
  </si>
  <si>
    <t>lap pool 210 Sq ft, Splash pool 180 Sq ft</t>
  </si>
  <si>
    <t>splash features</t>
  </si>
  <si>
    <t>staffing</t>
  </si>
  <si>
    <t>quality training</t>
  </si>
  <si>
    <t xml:space="preserve">maintenance </t>
  </si>
  <si>
    <t>free certification if work for 1 year. All staff recertification for free</t>
  </si>
  <si>
    <t>provide shirts, fanny packs, CPR masks, whistles</t>
  </si>
  <si>
    <t>year-round</t>
  </si>
  <si>
    <t>B</t>
  </si>
  <si>
    <t>variety of pools, splash pad, diving well, play features</t>
  </si>
  <si>
    <t>staff retention</t>
  </si>
  <si>
    <t>competitive wages</t>
  </si>
  <si>
    <t>staffing for daytime school year hours</t>
  </si>
  <si>
    <t>$25.00</t>
  </si>
  <si>
    <t>Salaries are increased yearly</t>
  </si>
  <si>
    <t>Certification reimbursed depending on hours worked</t>
  </si>
  <si>
    <t xml:space="preserve">Recert done in-house </t>
  </si>
  <si>
    <t>Suits provided</t>
  </si>
  <si>
    <t>gear provided</t>
  </si>
  <si>
    <t>S</t>
  </si>
  <si>
    <t>O</t>
  </si>
  <si>
    <t>DIVING WELL, SLIDES, CLIMBING WALL</t>
  </si>
  <si>
    <t>End of season scheduling</t>
  </si>
  <si>
    <t>Maintenance Costs</t>
  </si>
  <si>
    <t>N/A</t>
  </si>
  <si>
    <t>None</t>
  </si>
  <si>
    <t>None except for raise</t>
  </si>
  <si>
    <t>none</t>
  </si>
  <si>
    <t>Lifeguards pay for initial certification.  Cost depends on where they take the course.</t>
  </si>
  <si>
    <t>Recerts are charged for the cost of the ARC cert card only.</t>
  </si>
  <si>
    <t>Provided staff shorts and t-shirt</t>
  </si>
  <si>
    <t>We did bonuses in'20 and '21.  It was a point system based on when they worked (regular days vs. weekends vs. special events.  One guard made 9K that year but overall the guards did not understand the bonus system and really only looked at their starting salary which at the time was $7.50-$10.50.  Therefore, starting in '22 no bonuses but we have aggressively raised salaries with the goal of starting salary of $15/hr. by '25 if not earlier</t>
  </si>
  <si>
    <t>Approx. 5000 sq. ft.</t>
  </si>
  <si>
    <t>For a good year 40 lifeguards, 6 check-in, 3 managers</t>
  </si>
  <si>
    <t>Water slide, diving well, 30X30 ft baby pool, L-shaped pool with small diving well (3 to 11 ft. deep), 6 lane  -25 yd. lap pool (4 to 6 ft. deep)</t>
  </si>
  <si>
    <t>Getting enough staff</t>
  </si>
  <si>
    <t>Getting enough quality staff</t>
  </si>
  <si>
    <t>Getting enough of the staff to work when needed</t>
  </si>
  <si>
    <t>6 months employed - receive $100 back</t>
  </si>
  <si>
    <t>Shirts, whistles, fanny pack</t>
  </si>
  <si>
    <t>Y</t>
  </si>
  <si>
    <t>I</t>
  </si>
  <si>
    <t>approx 4,000 sq ft</t>
  </si>
  <si>
    <t>lap pool, warm water pool, family fun pool w/sprays, whirlpool</t>
  </si>
  <si>
    <t>Nearby businesses offering 16/hr to teenagers</t>
  </si>
  <si>
    <t>Hard to fill schedule even with guards that we have due to lack of availability</t>
  </si>
  <si>
    <t>100% after successful completion</t>
  </si>
  <si>
    <t>t shirts</t>
  </si>
  <si>
    <t>YEar Round</t>
  </si>
  <si>
    <t>Indoor</t>
  </si>
  <si>
    <t>diving board</t>
  </si>
  <si>
    <t>Getting enough help!</t>
  </si>
  <si>
    <t xml:space="preserve">Fewer people doing more jobs.ie dir of OP also teaches water fitness, Asst Dir is a lifeguard, swim instructor, teaches lifeguarding, runs front desk, this is the managers 2nd job, IRL she is a school administrator </t>
  </si>
  <si>
    <t>Co0mpetition with outdoor pools.</t>
  </si>
  <si>
    <t>.25 increase if returning.</t>
  </si>
  <si>
    <t>Seasonal</t>
  </si>
  <si>
    <t>Outdoor</t>
  </si>
  <si>
    <t>9,300</t>
  </si>
  <si>
    <t>25+</t>
  </si>
  <si>
    <t>snack shack and 2 water slides</t>
  </si>
  <si>
    <t>Staffing</t>
  </si>
  <si>
    <t>Funding for upkeep on facility</t>
  </si>
  <si>
    <t>concessions attendant 10/hr</t>
  </si>
  <si>
    <t>concessions attendant 12/hr, all coordinator positions 15/hr</t>
  </si>
  <si>
    <t>reimbursement of certification, 3 different bonus packages with different qualifiers for $200 each</t>
  </si>
  <si>
    <t>.25 annual increase</t>
  </si>
  <si>
    <t>paid if person stayed through the summer (reimbursed if they took our class)</t>
  </si>
  <si>
    <t>no</t>
  </si>
  <si>
    <t>yes</t>
  </si>
  <si>
    <t>approximately 18,000 combined</t>
  </si>
  <si>
    <t>125-140</t>
  </si>
  <si>
    <t>1 (waterpark is 30% of duties)</t>
  </si>
  <si>
    <t>Concession, splash pad, sandbox, sand volleyball, dump bucket, 2 slides, diving board, aquatic climbing wall, lap lane</t>
  </si>
  <si>
    <t>Staffing levels</t>
  </si>
  <si>
    <t>Dealing with different clientele due to other facilities being closed</t>
  </si>
  <si>
    <t>revenue meeting drastic expense increases (chemicals, parts, supplies) along with delivery</t>
  </si>
  <si>
    <t>$100 staff receive if they refer a new employee</t>
  </si>
  <si>
    <t>aging facilities</t>
  </si>
  <si>
    <t>having enough pool time for all of the programs</t>
  </si>
  <si>
    <t>150.00 gift cards</t>
  </si>
  <si>
    <t>we pay for Lifeguard certification</t>
  </si>
  <si>
    <t>s</t>
  </si>
  <si>
    <t>o</t>
  </si>
  <si>
    <t>concession</t>
  </si>
  <si>
    <t xml:space="preserve">out dated </t>
  </si>
  <si>
    <t>need painted</t>
  </si>
  <si>
    <t>need more amity</t>
  </si>
  <si>
    <t>$11.00 for cashiers</t>
  </si>
  <si>
    <t>Our department reimburses the cost of a certification for any new lifeguard after working throughout the summer.</t>
  </si>
  <si>
    <t>Our department reimburses the cost of a recertification for any new or returning staff members at the end of working a summer.</t>
  </si>
  <si>
    <t>Our department offers a park pass to all summer employees. The park pass grants them free access to all five of the county's facilities throughout the summer - boat rentals, tennis center, pools</t>
  </si>
  <si>
    <t>14,212 sq ft</t>
  </si>
  <si>
    <t>slide, baby pool</t>
  </si>
  <si>
    <t>Shortage of staff - can't open fully throughout the summer due to a lack of lifeguards</t>
  </si>
  <si>
    <t xml:space="preserve">Pump room problems - chlorinators that keep breaking, chlorine not pumping into the pool, </t>
  </si>
  <si>
    <t>Getting our facility prepared for the season and closed down at the end of the season</t>
  </si>
  <si>
    <t>concession, slides, zipp'n, baby pool</t>
  </si>
  <si>
    <t>Age of the facility</t>
  </si>
  <si>
    <t>Hiring of staff</t>
  </si>
  <si>
    <t>Patrons</t>
  </si>
  <si>
    <t>half of new certification will be reimbursed after completion of 1 full season of year. Remaining certification will be reimbursed if lifeguard returns next year.</t>
  </si>
  <si>
    <t>Will cover the cost after full season was worked</t>
  </si>
  <si>
    <t>I provide everything needed</t>
  </si>
  <si>
    <t>2 slides, water features</t>
  </si>
  <si>
    <t>lifeguards</t>
  </si>
  <si>
    <t xml:space="preserve">supervision </t>
  </si>
  <si>
    <t>pay</t>
  </si>
  <si>
    <t>$.25 increase each returning season (unless promoted)</t>
  </si>
  <si>
    <t>We provide 1 suit, cover shorts, shirt, whistle &amp; lanyard each season</t>
  </si>
  <si>
    <t xml:space="preserve">2 low dives, 1 high dive, 2 waterslides, snack bar, pavilion </t>
  </si>
  <si>
    <t>general scheduling</t>
  </si>
  <si>
    <t xml:space="preserve">coverage for May/August </t>
  </si>
  <si>
    <t xml:space="preserve">retention of qualified staff for leadership positions </t>
  </si>
  <si>
    <t>Full reimbursement of the $250 after 12 weeks of employment and averaging at least 12 hours a week.</t>
  </si>
  <si>
    <t>Recertification is fully covered plus employee is paid for their time in the review class.</t>
  </si>
  <si>
    <t>We provide hats and sweatshirts.</t>
  </si>
  <si>
    <t>Two large slides to play structures were slides.</t>
  </si>
  <si>
    <t>How to tackle the high demand for Swim lessons with limited pool availability and staff availability.</t>
  </si>
  <si>
    <t>Recruiting lifeguards</t>
  </si>
  <si>
    <t>Rule enforcement</t>
  </si>
  <si>
    <t>$.50 hourly increase</t>
  </si>
  <si>
    <t>$50.00</t>
  </si>
  <si>
    <t>Free certification if work 3 months</t>
  </si>
  <si>
    <t>Free</t>
  </si>
  <si>
    <t>Free whistle and guard shirt</t>
  </si>
  <si>
    <t>1 (Y) and 1(S)</t>
  </si>
  <si>
    <t>Both</t>
  </si>
  <si>
    <t>13,500</t>
  </si>
  <si>
    <t>2 FT year round, 6 FT seasonal</t>
  </si>
  <si>
    <t>Concessions, slide, diving well, dumping buckets, floats, sprays</t>
  </si>
  <si>
    <t>Finding enough staff</t>
  </si>
  <si>
    <t>Capital maintenance</t>
  </si>
  <si>
    <t>Generating enough revenue to cover expenses</t>
  </si>
  <si>
    <t xml:space="preserve">Yes, we provide a referral bonus </t>
  </si>
  <si>
    <t>Paid lifeguard certification</t>
  </si>
  <si>
    <t>Hiring and retention</t>
  </si>
  <si>
    <t>we supply all guard gear</t>
  </si>
  <si>
    <t>summer lifeguards $50 gift card drawing each week for anyone who work 25+ hours</t>
  </si>
  <si>
    <t>indoor pool year round, outdoor pool seasonal</t>
  </si>
  <si>
    <t>slide</t>
  </si>
  <si>
    <t>pay increases</t>
  </si>
  <si>
    <t>competition from swim schools</t>
  </si>
  <si>
    <t>SEASONAL</t>
  </si>
  <si>
    <t>OUTDOOR</t>
  </si>
  <si>
    <t>35-40</t>
  </si>
  <si>
    <t>CONCESSION, SLIDES, DIVING BOARDS</t>
  </si>
  <si>
    <t>MAINTAINING EMPLOYEES</t>
  </si>
  <si>
    <t>KEEP RATES REASONABLE</t>
  </si>
  <si>
    <t>EQUIPMENT REPAIRS</t>
  </si>
  <si>
    <t>50%</t>
  </si>
  <si>
    <t>3,375</t>
  </si>
  <si>
    <t>lifeguard shortage</t>
  </si>
  <si>
    <t>Lifeguard pay</t>
  </si>
  <si>
    <t>Additional assistant managers</t>
  </si>
  <si>
    <t>Lifeguard classes are cheaper if they sign up to work for us</t>
  </si>
  <si>
    <t>1,575 sq ft</t>
  </si>
  <si>
    <t>Aquatic dumbells</t>
  </si>
  <si>
    <t>Short staffed</t>
  </si>
  <si>
    <t>Money</t>
  </si>
  <si>
    <t>Non profit but not a 501c3 so grants are hard to get</t>
  </si>
  <si>
    <t>Competition of wages for lifeguards</t>
  </si>
  <si>
    <t>Costs of maintaining/upgrading facitlity</t>
  </si>
  <si>
    <t>HR/Corporate staff disconnect</t>
  </si>
  <si>
    <t>Typically a quarter raise for each season returning.</t>
  </si>
  <si>
    <t>We provide a full uniform.</t>
  </si>
  <si>
    <t>Just a shade under 600,000 gallons</t>
  </si>
  <si>
    <t>concession, splash pad, climbing wall, diving well, dual-flume waterslides</t>
  </si>
  <si>
    <t>Aging infrastructure</t>
  </si>
  <si>
    <t>Maintenance costs</t>
  </si>
  <si>
    <t>Reliable maintenance partners</t>
  </si>
  <si>
    <t>concession, splash pad, slide, climbing wall and diving well</t>
  </si>
  <si>
    <t>Finding supervisors</t>
  </si>
  <si>
    <t>Finding concessionaire vendor</t>
  </si>
  <si>
    <t>Swim team participation at no cost</t>
  </si>
  <si>
    <t>$1.00 raise each year</t>
  </si>
  <si>
    <t>Free/discounted T-shirts</t>
  </si>
  <si>
    <t>Approx 20-25</t>
  </si>
  <si>
    <t>Diving well</t>
  </si>
  <si>
    <t>Finding good staff</t>
  </si>
  <si>
    <t>Mud pooling around pool edges</t>
  </si>
  <si>
    <t>Expenses of maintaining an aging pool</t>
  </si>
  <si>
    <t>concession, diving board, lab swimming</t>
  </si>
  <si>
    <t>Funds</t>
  </si>
  <si>
    <t>Volunteers</t>
  </si>
  <si>
    <t>Outdated equipment</t>
  </si>
  <si>
    <t>Raise for returning</t>
  </si>
  <si>
    <t>We recert and reimburse the cost if return next season</t>
  </si>
  <si>
    <t>Provide 1 swim suit, 1 tee, 1 tank shirt</t>
  </si>
  <si>
    <t>Fanny packs, whistles provided</t>
  </si>
  <si>
    <t>50x25 meter plus 50x30 ft 3’ area</t>
  </si>
  <si>
    <t>45-50</t>
  </si>
  <si>
    <t>Dive well, inflatables, double slide, diving well, bubblers on beach entry, rain feature</t>
  </si>
  <si>
    <t>Maintenance staffing</t>
  </si>
  <si>
    <t>Summer Facility staffing</t>
  </si>
  <si>
    <t>Camp staff only get .50 increase to return next season.</t>
  </si>
  <si>
    <t xml:space="preserve">Yes we pay for all certifications. </t>
  </si>
  <si>
    <t>50+</t>
  </si>
  <si>
    <t xml:space="preserve">pool avaiabity with swim teams </t>
  </si>
  <si>
    <t xml:space="preserve">keeping good staff too many options. </t>
  </si>
  <si>
    <t>free membership</t>
  </si>
  <si>
    <t>free membership / free renewal of certifications / reimbursement of clearance fees after 6 months of employment</t>
  </si>
  <si>
    <t>so long as you remain employed and working on my staff I will renew your certifications for you as part of your employment and every 5 years renew your clearances</t>
  </si>
  <si>
    <t>when hired 2 lifeguard shifts, 1 fox 40 whistle on a break-away lanyard, a cloth face mask on a break-away lanyard / when promoted to manager new "blue lifeguard shirts" to separate you from the regular staff when you are the manager at the outdoor pool</t>
  </si>
  <si>
    <t>Y and S</t>
  </si>
  <si>
    <t>varies at the different pools</t>
  </si>
  <si>
    <t>same staff runs all the pools when all the college guards are home there is 50 when the college staff is away it drops to 25</t>
  </si>
  <si>
    <t>1 besides myself</t>
  </si>
  <si>
    <t>at the outdoor pool: 2 story slide and a mushroom waterfall and concession stand</t>
  </si>
  <si>
    <t>daytime guards</t>
  </si>
  <si>
    <t>money making programs</t>
  </si>
  <si>
    <t>current staff that don't want to do anything but still want to get paid</t>
  </si>
  <si>
    <t xml:space="preserve">extra 25 cents a year </t>
  </si>
  <si>
    <t xml:space="preserve">need to work 20hrs to qualify </t>
  </si>
  <si>
    <t xml:space="preserve">Just a 6 lane pool </t>
  </si>
  <si>
    <t xml:space="preserve">2 spring boards and a basketball hoop </t>
  </si>
  <si>
    <t xml:space="preserve">working with staff to ensure they can be involved in extra curriculars (sports teams) </t>
  </si>
  <si>
    <t xml:space="preserve">finding a guard not on the swim team willing to miss practice to be the life guard </t>
  </si>
  <si>
    <t xml:space="preserve">having enough certified lifeguards on staff </t>
  </si>
  <si>
    <t>No changes to payrates recommended</t>
  </si>
  <si>
    <t>Yes we reimbursed or paid for certifications</t>
  </si>
  <si>
    <t>Yes we paid for recertifications</t>
  </si>
  <si>
    <t>We provided 2 suits per guard and 2/3 t-shirts</t>
  </si>
  <si>
    <t>We provided hip packs</t>
  </si>
  <si>
    <t>End of season bonus for guards who worked through Labor Day</t>
  </si>
  <si>
    <t>16,000 sq ft</t>
  </si>
  <si>
    <t>Concession, slides, water play unit, diving well</t>
  </si>
  <si>
    <t>Overall rise in operating expenses</t>
  </si>
  <si>
    <t>We will give you $100 towards cert and then $100 if you finish the season</t>
  </si>
  <si>
    <t>one each</t>
  </si>
  <si>
    <t>one tee shirt</t>
  </si>
  <si>
    <t>concessions, slide, diving well</t>
  </si>
  <si>
    <t>Age of pool</t>
  </si>
  <si>
    <t>$1.00 increase per season returned, capped at 3rd year</t>
  </si>
  <si>
    <t>We cover the certification cost for City of Allentown Resident Employees</t>
  </si>
  <si>
    <t>We cover the recertification cost for City of Allentown Resident Employees</t>
  </si>
  <si>
    <t xml:space="preserve">We cover the cost of all required background checks for City of Allentown Resident Employees </t>
  </si>
  <si>
    <t xml:space="preserve">Seasonal </t>
  </si>
  <si>
    <t xml:space="preserve">Outdoor </t>
  </si>
  <si>
    <t>Varies by location. Pool patron capacities range from 60-900</t>
  </si>
  <si>
    <t xml:space="preserve">70-75 </t>
  </si>
  <si>
    <t xml:space="preserve">Dedicated to Aquatics - 1 </t>
  </si>
  <si>
    <t>Concessions, Climbing Walls, Slides, In Water interactive amenities , wibit</t>
  </si>
  <si>
    <t>Staffing (enough to fully staff facilities without burning out seasonal employees)</t>
  </si>
  <si>
    <t>Less Facilities - More Residents (a need to have facilities closer to residents in various areas of our city to accommodate more usage)</t>
  </si>
  <si>
    <t>Consumer Behavior (In 2022 we saw an increase in negative/unruly behavior from our customers)</t>
  </si>
  <si>
    <t>Concessions $10.00 hour</t>
  </si>
  <si>
    <t>Concessions $10.00</t>
  </si>
  <si>
    <t>yearly raise</t>
  </si>
  <si>
    <t>Free recertification</t>
  </si>
  <si>
    <t>1/2 off</t>
  </si>
  <si>
    <t>Monthly guard party with games and prizes, bonuses</t>
  </si>
  <si>
    <t>concessions, diving board, slide, zero entry slide, zero entry water flower</t>
  </si>
  <si>
    <t>Funding, increased costs vs profit margins</t>
  </si>
  <si>
    <t>Sustainable capital improvements</t>
  </si>
  <si>
    <t>Director $40,000-$45,000</t>
  </si>
  <si>
    <t>Director $45,000</t>
  </si>
  <si>
    <t>Fee paid w/o stipulations</t>
  </si>
  <si>
    <t>fee paid</t>
  </si>
  <si>
    <t>free use of the gym</t>
  </si>
  <si>
    <t>both</t>
  </si>
  <si>
    <t>lap pool, dive tank, splash pad, slide, water features</t>
  </si>
  <si>
    <t>budget - paying a higher wage</t>
  </si>
  <si>
    <t xml:space="preserve">retention of staff - staff burnout </t>
  </si>
  <si>
    <t>cost of maintaining pools</t>
  </si>
  <si>
    <t>staff t-shirts</t>
  </si>
  <si>
    <t>2 slides</t>
  </si>
  <si>
    <t>Finding Lifeguards</t>
  </si>
  <si>
    <t>Patron Attitudes</t>
  </si>
  <si>
    <t>Maintaining Pumphouse Equipment</t>
  </si>
  <si>
    <t>Returning staff receive a higher pay rate</t>
  </si>
  <si>
    <t xml:space="preserve">train to hire, do not charge for the LG course </t>
  </si>
  <si>
    <t>provide fanny packs for all LGs</t>
  </si>
  <si>
    <t>Y, S</t>
  </si>
  <si>
    <t xml:space="preserve">concession, slide, play structures </t>
  </si>
  <si>
    <t>up keep of facility</t>
  </si>
  <si>
    <t>number of LGs per shift</t>
  </si>
  <si>
    <t>weekend coverage during summer</t>
  </si>
  <si>
    <t>Returning lifeguards will make $16-$16.50/hr</t>
  </si>
  <si>
    <t>reimburse 1/2 after year 1; remaining half after year 2</t>
  </si>
  <si>
    <t>township will cover these costs</t>
  </si>
  <si>
    <t>we provide each new lifeguard a suit</t>
  </si>
  <si>
    <t>concession, slide, diving well, wading pool, pavilions</t>
  </si>
  <si>
    <t>recruitment of lifeguards</t>
  </si>
  <si>
    <t>retaining lifeguards</t>
  </si>
  <si>
    <t>rising costs of pool chemicals/supplies</t>
  </si>
  <si>
    <t>na</t>
  </si>
  <si>
    <t>Yes, with stipulations</t>
  </si>
  <si>
    <t>Aquatics coordinator 15,780</t>
  </si>
  <si>
    <t>15,780</t>
  </si>
  <si>
    <t>Yes, t-shirt</t>
  </si>
  <si>
    <t>In a hs</t>
  </si>
  <si>
    <t>Limited-time for public</t>
  </si>
  <si>
    <t>Lack of help</t>
  </si>
  <si>
    <t>Manager donated approximately 20 hours per week at no charge.</t>
  </si>
  <si>
    <t>10% increase over planned rates</t>
  </si>
  <si>
    <t>Yes, proof documented</t>
  </si>
  <si>
    <t>Yes, suits provided</t>
  </si>
  <si>
    <t>Yes, provided along with guard shack lockers</t>
  </si>
  <si>
    <t>Flexible work scheduled with planned time off</t>
  </si>
  <si>
    <t>Concession,diving,well,Slides,wading pool, pavilions,canopies</t>
  </si>
  <si>
    <t>Labor availability ,Red Cross certifications</t>
  </si>
  <si>
    <t>High school &amp; College schedules</t>
  </si>
  <si>
    <t xml:space="preserve">Chemical Application verified personnel </t>
  </si>
  <si>
    <t>membership</t>
  </si>
  <si>
    <t>Pay Red Cross fee only</t>
  </si>
  <si>
    <t>Pay Red Cross Fee only</t>
  </si>
  <si>
    <t>T-shirt, fanny pack</t>
  </si>
  <si>
    <t>4000 Sq. Ft.</t>
  </si>
  <si>
    <t>Spa, sundeck</t>
  </si>
  <si>
    <t>Equipment functionality</t>
  </si>
  <si>
    <t>Age of pool deck and spa</t>
  </si>
  <si>
    <t>Badge Monitor/Kitchen Runner: $11  Cook:  $15  Head Cook:  $17   Cashier:  $12.00</t>
  </si>
  <si>
    <t>Lifeguard &amp; ServSafe certifications paid if they last entire season</t>
  </si>
  <si>
    <t>Provide t-shirts &amp; sweatshirts for Badge Monitors &amp; Kitchen staff.  Provide uniform for lifeguard (not bathing suit) t-shirt, hat, pants, sweatshirt, whistle, break away lanyard, pocket mask, hip pack, keychain breathing barrier</t>
  </si>
  <si>
    <t>end of season bonus.  50 cents per every hour worked.  Usually only employees, this season, all employees.</t>
  </si>
  <si>
    <t>4 pools, beach, seasonal grill, (replacing 1 pool &amp; adding a splashpad opening in summer 2023).</t>
  </si>
  <si>
    <t>Short term renters (Air BNB)</t>
  </si>
  <si>
    <t>staffing for 2022 season</t>
  </si>
  <si>
    <t>50% refund if they stay the whole season</t>
  </si>
  <si>
    <t>Refund of clearance fees if they stay the whole season</t>
  </si>
  <si>
    <t>15,000 square feet</t>
  </si>
  <si>
    <t>concession, spash pad, climbing wall, obstacle course, water slides, play structure, diving boards</t>
  </si>
  <si>
    <t>patron behavior</t>
  </si>
  <si>
    <t>cost recovery (facilities should pay for themselves)</t>
  </si>
  <si>
    <t>enough time and space for everything we want to do</t>
  </si>
  <si>
    <t>Patrol 11.00</t>
  </si>
  <si>
    <t>.25-.50 increase each year</t>
  </si>
  <si>
    <t>25/each tp returner and new hire</t>
  </si>
  <si>
    <t>$100/full certification</t>
  </si>
  <si>
    <t>$75</t>
  </si>
  <si>
    <t>$25 reimbursement</t>
  </si>
  <si>
    <t>provide hip-pack, whistle/lanyard and t-shirt</t>
  </si>
  <si>
    <t>385,560 gallon main pool and 5,800 gallon wading pool</t>
  </si>
  <si>
    <t>1-2</t>
  </si>
  <si>
    <t>slide, climbing wall, lane lines, diving board/diving well, teacup water feature</t>
  </si>
  <si>
    <t>operating cost is much more then our revenue</t>
  </si>
  <si>
    <t>lack of experienced mature assistant managers</t>
  </si>
  <si>
    <t>declining attendance and memberships</t>
  </si>
  <si>
    <t>$.25/hr or higher pay increase for returning staff</t>
  </si>
  <si>
    <t>50% reimbursement at end of season</t>
  </si>
  <si>
    <t>Pay for all but Red Cross fee</t>
  </si>
  <si>
    <t>Provided suits</t>
  </si>
  <si>
    <t>Provided staff shirts</t>
  </si>
  <si>
    <t>Paid $2/hour incentive for working weekends/holidays</t>
  </si>
  <si>
    <t>4,939 sq ft</t>
  </si>
  <si>
    <t>15-20</t>
  </si>
  <si>
    <t>Slide</t>
  </si>
  <si>
    <t>Front end procedures (need season pass with photo ID on it)</t>
  </si>
  <si>
    <t>Lack of quality staff</t>
  </si>
  <si>
    <t>Patron behavior</t>
  </si>
  <si>
    <t>Deck Attendant 10.00</t>
  </si>
  <si>
    <t>Deck Attendant 10.25</t>
  </si>
  <si>
    <t>early return bonus</t>
  </si>
  <si>
    <t>recert reimbursement up to $150</t>
  </si>
  <si>
    <t>provided suits</t>
  </si>
  <si>
    <t>provided shirts and whistles</t>
  </si>
  <si>
    <t>concession, 2 slides, Rockwall, diving board, baby pool, lazy river, whirlpool</t>
  </si>
  <si>
    <t>large amount of staff needed due to layout of the pool</t>
  </si>
  <si>
    <t>high membership and day fees mean sometimes difficult patrons</t>
  </si>
  <si>
    <t>lack of full time presence there at all times</t>
  </si>
  <si>
    <t>aging equipment and infrastructure</t>
  </si>
  <si>
    <t>funding and budget concerns due to increasing operating costs</t>
  </si>
  <si>
    <t>public engagement and stakeholder management</t>
  </si>
  <si>
    <t>vendor / supplier relationships</t>
  </si>
  <si>
    <t>At least one slide</t>
  </si>
  <si>
    <t>Some type of concession available</t>
  </si>
  <si>
    <t>Splash pad or spary feature</t>
  </si>
  <si>
    <t>Designated diving area</t>
  </si>
  <si>
    <t>Wading pool or family features</t>
  </si>
  <si>
    <t>Climbing wall, obstacle course, or play structure</t>
  </si>
  <si>
    <t>Whirlpool / spa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</si>
</sst>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 x14ac:knownFonts="1">
    <font>
      <sz val="11"/>
      <color theme="1"/>
      <name val="Calibri"/>
      <family val="2"/>
      <scheme val="minor"/>
    </font>
    <font>
      <sz val="11"/>
      <color rgb="FF333333"/>
      <name val="Arial"/>
    </font>
  </fonts>
  <fills count="9">
    <fill>
      <patternFill patternType="none"/>
    </fill>
    <fill>
      <patternFill patternType="gray125"/>
    </fill>
    <fill>
      <patternFill patternType="solid">
        <fgColor rgb="FFEAEAE8"/>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7" tint="0.59999389629810485"/>
        <bgColor indexed="64"/>
      </patternFill>
    </fill>
    <fill>
      <patternFill patternType="solid">
        <fgColor theme="0" tint="-4.9989318521683403E-2"/>
        <bgColor indexed="64"/>
      </patternFill>
    </fill>
  </fills>
  <borders count="2">
    <border>
      <left/>
      <right/>
      <top/>
      <bottom/>
      <diagonal/>
    </border>
    <border>
      <left style="thin">
        <color rgb="FFA6A6A6"/>
      </left>
      <right style="thin">
        <color rgb="FFA6A6A6"/>
      </right>
      <top style="thin">
        <color rgb="FFA6A6A6"/>
      </top>
      <bottom style="thin">
        <color rgb="FFA6A6A6"/>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vertical="center"/>
    </xf>
    <xf numFmtId="0" fontId="0" fillId="0" borderId="0" xfId="0" applyAlignment="1">
      <alignment horizontal="center" vertical="center"/>
    </xf>
    <xf numFmtId="0" fontId="1" fillId="3" borderId="1" xfId="0" applyFont="1" applyFill="1" applyBorder="1" applyAlignment="1">
      <alignment horizontal="center" vertical="center"/>
    </xf>
    <xf numFmtId="0" fontId="0" fillId="3" borderId="0" xfId="0" applyFill="1" applyAlignment="1">
      <alignment horizontal="center" vertical="center"/>
    </xf>
    <xf numFmtId="0" fontId="0" fillId="4" borderId="0" xfId="0" applyFill="1" applyAlignment="1">
      <alignment horizontal="center" vertical="center"/>
    </xf>
    <xf numFmtId="0" fontId="0" fillId="5" borderId="0" xfId="0" applyFill="1" applyAlignment="1">
      <alignment horizontal="center" vertical="center"/>
    </xf>
    <xf numFmtId="0" fontId="0" fillId="6" borderId="0" xfId="0" applyFill="1" applyAlignment="1">
      <alignment horizontal="center" vertical="center"/>
    </xf>
    <xf numFmtId="0" fontId="0" fillId="7" borderId="0" xfId="0" applyFill="1" applyAlignment="1">
      <alignment horizontal="center" vertical="center"/>
    </xf>
    <xf numFmtId="10" fontId="0" fillId="0" borderId="0" xfId="0" applyNumberFormat="1" applyAlignment="1">
      <alignment horizontal="center" vertical="center"/>
    </xf>
    <xf numFmtId="10" fontId="0" fillId="8" borderId="0" xfId="0" applyNumberFormat="1" applyFill="1" applyAlignment="1">
      <alignment horizontal="center" vertical="center"/>
    </xf>
    <xf numFmtId="0" fontId="0" fillId="8" borderId="0" xfId="0" applyFill="1" applyAlignment="1">
      <alignment horizontal="center" vertical="center"/>
    </xf>
    <xf numFmtId="164"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63"/>
  <sheetViews>
    <sheetView tabSelected="1" workbookViewId="0">
      <selection activeCell="AM1" sqref="AM1:AN1048576"/>
    </sheetView>
  </sheetViews>
  <sheetFormatPr defaultRowHeight="14.4" x14ac:dyDescent="0.3"/>
  <cols>
    <col min="1" max="1" width="90.44140625" style="2" bestFit="1" customWidth="1"/>
    <col min="2" max="2" width="16.21875" style="2" bestFit="1" customWidth="1"/>
    <col min="3" max="3" width="44.109375" style="2" bestFit="1" customWidth="1"/>
    <col min="4" max="4" width="39.88671875" style="2" bestFit="1" customWidth="1"/>
    <col min="5" max="5" width="38.88671875" style="2" bestFit="1" customWidth="1"/>
    <col min="6" max="6" width="32.88671875" style="2" bestFit="1" customWidth="1"/>
    <col min="7" max="7" width="30.109375" style="2" bestFit="1" customWidth="1"/>
    <col min="8" max="8" width="42.88671875" style="2" bestFit="1" customWidth="1"/>
    <col min="9" max="9" width="71.77734375" style="2" bestFit="1" customWidth="1"/>
    <col min="10" max="10" width="42.44140625" style="4" customWidth="1"/>
    <col min="11" max="11" width="92.44140625" style="2" bestFit="1" customWidth="1"/>
    <col min="12" max="12" width="29.5546875" style="2" bestFit="1" customWidth="1"/>
    <col min="13" max="13" width="32.21875" style="2" bestFit="1" customWidth="1"/>
    <col min="14" max="14" width="39.88671875" style="2" bestFit="1" customWidth="1"/>
    <col min="15" max="15" width="25" style="2" bestFit="1" customWidth="1"/>
    <col min="16" max="16" width="41.77734375" style="2" bestFit="1" customWidth="1"/>
    <col min="17" max="17" width="30.109375" style="2" bestFit="1" customWidth="1"/>
    <col min="18" max="18" width="26.88671875" style="2" bestFit="1" customWidth="1"/>
    <col min="19" max="19" width="53.44140625" style="2" bestFit="1" customWidth="1"/>
    <col min="20" max="20" width="94.44140625" style="2" bestFit="1" customWidth="1"/>
    <col min="21" max="21" width="102.6640625" style="2" bestFit="1" customWidth="1"/>
    <col min="22" max="22" width="58.44140625" style="2" bestFit="1" customWidth="1"/>
    <col min="23" max="23" width="140.44140625" style="2" bestFit="1" customWidth="1"/>
    <col min="24" max="24" width="146.5546875" style="2" bestFit="1" customWidth="1"/>
    <col min="25" max="25" width="60.6640625" style="2" bestFit="1" customWidth="1"/>
    <col min="26" max="26" width="227.44140625" style="2" bestFit="1" customWidth="1"/>
    <col min="27" max="27" width="255.77734375" style="2" bestFit="1" customWidth="1"/>
    <col min="28" max="28" width="44.109375" style="2" bestFit="1" customWidth="1"/>
    <col min="29" max="29" width="30.21875" style="2" bestFit="1" customWidth="1"/>
    <col min="30" max="30" width="84.33203125" style="2" bestFit="1" customWidth="1"/>
    <col min="31" max="31" width="53.44140625" style="2" bestFit="1" customWidth="1"/>
    <col min="32" max="32" width="107.88671875" style="2" bestFit="1" customWidth="1"/>
    <col min="33" max="33" width="27.77734375" style="2" bestFit="1" customWidth="1"/>
    <col min="34" max="34" width="122.21875" style="2" bestFit="1" customWidth="1"/>
    <col min="35" max="35" width="88.5546875" style="2" bestFit="1" customWidth="1"/>
    <col min="36" max="36" width="185" style="2" bestFit="1" customWidth="1"/>
    <col min="37" max="37" width="86.77734375" style="2" bestFit="1" customWidth="1"/>
    <col min="38" max="38" width="15.6640625" style="2" bestFit="1" customWidth="1"/>
    <col min="39" max="16384" width="8.88671875" style="2"/>
  </cols>
  <sheetData>
    <row r="1" spans="1:38" s="1" customFormat="1" ht="13.8" customHeight="1" x14ac:dyDescent="0.3">
      <c r="A1" s="1" t="s">
        <v>0</v>
      </c>
      <c r="J1" s="3"/>
      <c r="K1" s="1" t="s">
        <v>1</v>
      </c>
      <c r="T1" s="1" t="s">
        <v>2</v>
      </c>
      <c r="AB1" s="1" t="s">
        <v>3</v>
      </c>
      <c r="AI1" s="1" t="s">
        <v>4</v>
      </c>
    </row>
    <row r="2" spans="1:38" s="1" customFormat="1" ht="13.8" x14ac:dyDescent="0.3">
      <c r="A2" s="1" t="s">
        <v>5</v>
      </c>
      <c r="B2" s="1" t="s">
        <v>6</v>
      </c>
      <c r="C2" s="1" t="s">
        <v>7</v>
      </c>
      <c r="D2" s="1" t="s">
        <v>8</v>
      </c>
      <c r="E2" s="1" t="s">
        <v>9</v>
      </c>
      <c r="F2" s="1" t="s">
        <v>10</v>
      </c>
      <c r="G2" s="1" t="s">
        <v>11</v>
      </c>
      <c r="H2" s="1" t="s">
        <v>12</v>
      </c>
      <c r="I2" s="1" t="s">
        <v>13</v>
      </c>
      <c r="J2" s="3"/>
      <c r="K2" s="1" t="s">
        <v>5</v>
      </c>
      <c r="L2" s="1" t="s">
        <v>6</v>
      </c>
      <c r="M2" s="1" t="s">
        <v>7</v>
      </c>
      <c r="N2" s="1" t="s">
        <v>8</v>
      </c>
      <c r="O2" s="1" t="s">
        <v>9</v>
      </c>
      <c r="P2" s="1" t="s">
        <v>10</v>
      </c>
      <c r="Q2" s="1" t="s">
        <v>11</v>
      </c>
      <c r="R2" s="1" t="s">
        <v>12</v>
      </c>
      <c r="S2" s="1" t="s">
        <v>13</v>
      </c>
      <c r="T2" s="1" t="s">
        <v>16</v>
      </c>
      <c r="U2" s="1" t="s">
        <v>17</v>
      </c>
      <c r="V2" s="1" t="s">
        <v>18</v>
      </c>
      <c r="W2" s="1" t="s">
        <v>19</v>
      </c>
      <c r="X2" s="1" t="s">
        <v>20</v>
      </c>
      <c r="Y2" s="1" t="s">
        <v>21</v>
      </c>
      <c r="Z2" s="1" t="s">
        <v>22</v>
      </c>
      <c r="AA2" s="1" t="s">
        <v>23</v>
      </c>
      <c r="AB2" s="1" t="s">
        <v>24</v>
      </c>
      <c r="AC2" s="1" t="s">
        <v>25</v>
      </c>
      <c r="AD2" s="1" t="s">
        <v>26</v>
      </c>
      <c r="AE2" s="1" t="s">
        <v>27</v>
      </c>
      <c r="AF2" s="1" t="s">
        <v>28</v>
      </c>
      <c r="AG2" s="1" t="s">
        <v>29</v>
      </c>
      <c r="AH2" s="1" t="s">
        <v>30</v>
      </c>
      <c r="AI2" s="1">
        <v>1</v>
      </c>
      <c r="AJ2" s="1">
        <v>2</v>
      </c>
      <c r="AK2" s="1">
        <v>3</v>
      </c>
      <c r="AL2" s="1" t="s">
        <v>31</v>
      </c>
    </row>
    <row r="3" spans="1:38" x14ac:dyDescent="0.3">
      <c r="A3" s="12"/>
      <c r="B3" s="12">
        <v>11</v>
      </c>
      <c r="C3" s="12">
        <v>14</v>
      </c>
      <c r="D3" s="12">
        <v>19.25</v>
      </c>
      <c r="E3" s="12">
        <v>20</v>
      </c>
      <c r="F3" s="12">
        <v>15</v>
      </c>
      <c r="G3" s="12">
        <v>22</v>
      </c>
      <c r="H3" s="12">
        <v>18</v>
      </c>
      <c r="K3" s="12"/>
      <c r="L3" s="12">
        <v>11</v>
      </c>
      <c r="M3" s="12">
        <v>14</v>
      </c>
      <c r="N3" s="12">
        <v>19.25</v>
      </c>
      <c r="O3" s="12">
        <v>20</v>
      </c>
      <c r="P3" s="12">
        <v>15</v>
      </c>
      <c r="Q3" s="12">
        <v>22</v>
      </c>
      <c r="R3" s="12">
        <v>18</v>
      </c>
      <c r="W3" s="2" t="s">
        <v>32</v>
      </c>
      <c r="X3" s="2" t="s">
        <v>32</v>
      </c>
      <c r="Z3" s="2" t="s">
        <v>33</v>
      </c>
      <c r="AB3" s="4" t="s">
        <v>34</v>
      </c>
      <c r="AC3" s="4" t="s">
        <v>35</v>
      </c>
      <c r="AD3" s="2">
        <v>2</v>
      </c>
      <c r="AE3" s="2" t="s">
        <v>36</v>
      </c>
      <c r="AF3" s="2">
        <v>12</v>
      </c>
      <c r="AG3" s="2">
        <v>2</v>
      </c>
      <c r="AH3" s="2" t="s">
        <v>37</v>
      </c>
      <c r="AI3" s="4" t="s">
        <v>38</v>
      </c>
      <c r="AJ3" s="8" t="s">
        <v>39</v>
      </c>
      <c r="AK3" s="6" t="s">
        <v>40</v>
      </c>
      <c r="AL3" s="2">
        <v>15102</v>
      </c>
    </row>
    <row r="4" spans="1:38" x14ac:dyDescent="0.3">
      <c r="A4" s="12">
        <v>16</v>
      </c>
      <c r="B4" s="12">
        <v>11.5</v>
      </c>
      <c r="C4" s="12">
        <v>13</v>
      </c>
      <c r="D4" s="12">
        <v>14.5</v>
      </c>
      <c r="E4" s="12">
        <v>18</v>
      </c>
      <c r="F4" s="12">
        <v>12</v>
      </c>
      <c r="G4" s="12">
        <v>14</v>
      </c>
      <c r="H4" s="12">
        <v>17</v>
      </c>
      <c r="K4" s="12">
        <v>17</v>
      </c>
      <c r="L4" s="12">
        <v>12</v>
      </c>
      <c r="M4" s="12">
        <v>15</v>
      </c>
      <c r="N4" s="12">
        <v>16</v>
      </c>
      <c r="O4" s="12">
        <v>19</v>
      </c>
      <c r="P4" s="12">
        <v>15</v>
      </c>
      <c r="Q4" s="12">
        <v>16</v>
      </c>
      <c r="R4" s="12">
        <v>18</v>
      </c>
      <c r="W4" s="2" t="s">
        <v>41</v>
      </c>
      <c r="Z4" s="2" t="s">
        <v>42</v>
      </c>
      <c r="AB4" s="4" t="s">
        <v>43</v>
      </c>
      <c r="AC4" s="5" t="s">
        <v>44</v>
      </c>
      <c r="AD4" s="2">
        <v>5</v>
      </c>
      <c r="AF4" s="2">
        <v>75</v>
      </c>
      <c r="AG4" s="2">
        <v>2</v>
      </c>
      <c r="AH4" s="2" t="s">
        <v>45</v>
      </c>
      <c r="AI4" s="4" t="s">
        <v>46</v>
      </c>
      <c r="AJ4" s="4" t="s">
        <v>47</v>
      </c>
      <c r="AK4" s="4" t="s">
        <v>48</v>
      </c>
      <c r="AL4" s="2">
        <v>17543</v>
      </c>
    </row>
    <row r="5" spans="1:38" x14ac:dyDescent="0.3">
      <c r="A5" s="12">
        <v>7.25</v>
      </c>
      <c r="B5" s="12">
        <v>12</v>
      </c>
      <c r="C5" s="12">
        <v>16</v>
      </c>
      <c r="D5" s="12">
        <v>16</v>
      </c>
      <c r="E5" s="12">
        <v>25</v>
      </c>
      <c r="F5" s="12">
        <v>17</v>
      </c>
      <c r="G5" s="12">
        <v>21</v>
      </c>
      <c r="H5" s="12">
        <v>32</v>
      </c>
      <c r="K5" s="12"/>
      <c r="L5" s="12"/>
      <c r="M5" s="12"/>
      <c r="N5" s="12"/>
      <c r="O5" s="12"/>
      <c r="P5" s="12"/>
      <c r="Q5" s="12"/>
      <c r="R5" s="12"/>
      <c r="T5" s="2" t="s">
        <v>15</v>
      </c>
      <c r="U5" s="2" t="s">
        <v>50</v>
      </c>
      <c r="V5" s="2" t="s">
        <v>15</v>
      </c>
      <c r="W5" s="2" t="s">
        <v>51</v>
      </c>
      <c r="X5" s="2" t="s">
        <v>52</v>
      </c>
      <c r="Y5" s="2" t="s">
        <v>53</v>
      </c>
      <c r="Z5" s="2" t="s">
        <v>54</v>
      </c>
      <c r="AB5" s="2" t="s">
        <v>55</v>
      </c>
      <c r="AC5" s="2" t="s">
        <v>56</v>
      </c>
      <c r="AD5" s="2">
        <v>5</v>
      </c>
      <c r="AF5" s="2">
        <v>90</v>
      </c>
      <c r="AG5" s="2">
        <v>1</v>
      </c>
      <c r="AH5" s="2" t="s">
        <v>57</v>
      </c>
      <c r="AI5" s="4" t="s">
        <v>58</v>
      </c>
      <c r="AJ5" s="6" t="s">
        <v>59</v>
      </c>
      <c r="AL5" s="2">
        <v>19446</v>
      </c>
    </row>
    <row r="6" spans="1:38" x14ac:dyDescent="0.3">
      <c r="A6" s="12">
        <v>9.5</v>
      </c>
      <c r="B6" s="12">
        <v>9.5</v>
      </c>
      <c r="C6" s="12">
        <v>15</v>
      </c>
      <c r="D6" s="12">
        <v>19.25</v>
      </c>
      <c r="E6" s="12"/>
      <c r="F6" s="12"/>
      <c r="G6" s="12"/>
      <c r="H6" s="12">
        <v>10.5</v>
      </c>
      <c r="K6" s="12"/>
      <c r="L6" s="12"/>
      <c r="M6" s="12"/>
      <c r="N6" s="12"/>
      <c r="O6" s="12"/>
      <c r="P6" s="12"/>
      <c r="Q6" s="12"/>
      <c r="R6" s="12"/>
      <c r="T6" s="2" t="s">
        <v>61</v>
      </c>
      <c r="U6" s="2" t="s">
        <v>62</v>
      </c>
      <c r="V6" s="2" t="s">
        <v>63</v>
      </c>
      <c r="W6" s="2" t="s">
        <v>64</v>
      </c>
      <c r="X6" s="2" t="s">
        <v>65</v>
      </c>
      <c r="Y6" s="2" t="s">
        <v>66</v>
      </c>
      <c r="AA6" s="2" t="s">
        <v>67</v>
      </c>
      <c r="AB6" s="2" t="s">
        <v>55</v>
      </c>
      <c r="AC6" s="2" t="s">
        <v>56</v>
      </c>
      <c r="AD6" s="2">
        <v>3</v>
      </c>
      <c r="AE6" s="2" t="s">
        <v>68</v>
      </c>
      <c r="AF6" s="2" t="s">
        <v>69</v>
      </c>
      <c r="AH6" s="2" t="s">
        <v>70</v>
      </c>
      <c r="AI6" s="4" t="s">
        <v>71</v>
      </c>
      <c r="AJ6" s="4" t="s">
        <v>72</v>
      </c>
      <c r="AK6" s="4" t="s">
        <v>73</v>
      </c>
      <c r="AL6" s="2">
        <v>19382</v>
      </c>
    </row>
    <row r="7" spans="1:38" x14ac:dyDescent="0.3">
      <c r="A7" s="12"/>
      <c r="B7" s="12">
        <v>10</v>
      </c>
      <c r="C7" s="12">
        <v>12</v>
      </c>
      <c r="D7" s="12">
        <v>22.5</v>
      </c>
      <c r="E7" s="12">
        <v>12</v>
      </c>
      <c r="F7" s="12">
        <v>10</v>
      </c>
      <c r="G7" s="12">
        <v>17</v>
      </c>
      <c r="H7" s="12"/>
      <c r="K7" s="12"/>
      <c r="L7" s="12">
        <v>10</v>
      </c>
      <c r="M7" s="12">
        <v>12</v>
      </c>
      <c r="N7" s="12">
        <v>22.5</v>
      </c>
      <c r="O7" s="12">
        <v>12</v>
      </c>
      <c r="P7" s="12">
        <v>10</v>
      </c>
      <c r="Q7" s="12">
        <v>17</v>
      </c>
      <c r="R7" s="12"/>
      <c r="W7" s="2" t="s">
        <v>74</v>
      </c>
      <c r="Z7" s="2" t="s">
        <v>75</v>
      </c>
      <c r="AB7" s="4" t="s">
        <v>76</v>
      </c>
      <c r="AC7" s="4" t="s">
        <v>77</v>
      </c>
      <c r="AD7" s="2">
        <v>4</v>
      </c>
      <c r="AE7" s="2" t="s">
        <v>78</v>
      </c>
      <c r="AF7" s="2">
        <v>50</v>
      </c>
      <c r="AG7" s="2">
        <v>3</v>
      </c>
      <c r="AH7" s="2" t="s">
        <v>79</v>
      </c>
      <c r="AI7" s="4" t="s">
        <v>80</v>
      </c>
      <c r="AJ7" s="4" t="s">
        <v>81</v>
      </c>
      <c r="AL7" s="2">
        <v>16066</v>
      </c>
    </row>
    <row r="8" spans="1:38" x14ac:dyDescent="0.3">
      <c r="A8" s="12">
        <v>12</v>
      </c>
      <c r="B8" s="12">
        <v>12</v>
      </c>
      <c r="C8" s="12">
        <v>20</v>
      </c>
      <c r="D8" s="12">
        <v>20</v>
      </c>
      <c r="E8" s="12">
        <v>20</v>
      </c>
      <c r="F8" s="12">
        <v>17</v>
      </c>
      <c r="G8" s="12">
        <v>31</v>
      </c>
      <c r="H8" s="12">
        <v>50</v>
      </c>
      <c r="K8" s="12">
        <v>12</v>
      </c>
      <c r="L8" s="12">
        <v>12</v>
      </c>
      <c r="M8" s="12"/>
      <c r="N8" s="12"/>
      <c r="O8" s="12"/>
      <c r="P8" s="12"/>
      <c r="Q8" s="12"/>
      <c r="R8" s="12"/>
      <c r="T8" s="2" t="s">
        <v>63</v>
      </c>
      <c r="U8" s="2" t="s">
        <v>63</v>
      </c>
      <c r="V8" s="2" t="s">
        <v>63</v>
      </c>
      <c r="X8" s="2" t="s">
        <v>82</v>
      </c>
      <c r="Z8" s="2" t="s">
        <v>83</v>
      </c>
      <c r="AB8" s="4" t="s">
        <v>84</v>
      </c>
      <c r="AC8" s="4" t="s">
        <v>85</v>
      </c>
      <c r="AD8" s="2">
        <v>1</v>
      </c>
      <c r="AE8" s="2">
        <v>3750</v>
      </c>
      <c r="AF8" s="2">
        <v>8</v>
      </c>
      <c r="AG8" s="2">
        <v>6</v>
      </c>
      <c r="AH8" s="2" t="s">
        <v>86</v>
      </c>
      <c r="AI8" s="4" t="s">
        <v>87</v>
      </c>
      <c r="AJ8" s="4" t="s">
        <v>88</v>
      </c>
      <c r="AK8" s="4" t="s">
        <v>89</v>
      </c>
      <c r="AL8" s="2">
        <v>17821</v>
      </c>
    </row>
    <row r="9" spans="1:38" x14ac:dyDescent="0.3">
      <c r="A9" s="12">
        <v>10</v>
      </c>
      <c r="B9" s="12">
        <v>10</v>
      </c>
      <c r="C9" s="12"/>
      <c r="D9" s="12">
        <v>19</v>
      </c>
      <c r="E9" s="12"/>
      <c r="F9" s="12">
        <v>10</v>
      </c>
      <c r="G9" s="12"/>
      <c r="H9" s="12">
        <v>14</v>
      </c>
      <c r="K9" s="12">
        <v>10.25</v>
      </c>
      <c r="L9" s="12">
        <v>10.25</v>
      </c>
      <c r="M9" s="12"/>
      <c r="N9" s="12">
        <v>19.25</v>
      </c>
      <c r="O9" s="12"/>
      <c r="P9" s="12">
        <v>10.25</v>
      </c>
      <c r="Q9" s="12"/>
      <c r="R9" s="12">
        <v>14.25</v>
      </c>
      <c r="AA9" s="2" t="s">
        <v>90</v>
      </c>
      <c r="AB9" s="2" t="s">
        <v>91</v>
      </c>
      <c r="AC9" s="2" t="s">
        <v>92</v>
      </c>
      <c r="AD9" s="2">
        <v>4</v>
      </c>
      <c r="AE9" s="2" t="s">
        <v>93</v>
      </c>
      <c r="AF9" s="2" t="s">
        <v>94</v>
      </c>
      <c r="AG9" s="2">
        <v>0</v>
      </c>
      <c r="AH9" s="2" t="s">
        <v>95</v>
      </c>
      <c r="AI9" s="4" t="s">
        <v>96</v>
      </c>
      <c r="AJ9" s="6" t="s">
        <v>97</v>
      </c>
      <c r="AK9" s="4" t="s">
        <v>96</v>
      </c>
      <c r="AL9" s="2">
        <v>17011</v>
      </c>
    </row>
    <row r="10" spans="1:38" x14ac:dyDescent="0.3">
      <c r="A10" s="12">
        <v>10</v>
      </c>
      <c r="B10" s="12">
        <v>14</v>
      </c>
      <c r="C10" s="12">
        <v>16</v>
      </c>
      <c r="D10" s="12">
        <v>18.5</v>
      </c>
      <c r="E10" s="12">
        <v>14.25</v>
      </c>
      <c r="F10" s="12">
        <v>14.25</v>
      </c>
      <c r="G10" s="12"/>
      <c r="H10" s="12">
        <v>10</v>
      </c>
      <c r="I10" s="2" t="s">
        <v>98</v>
      </c>
      <c r="K10" s="12">
        <v>12</v>
      </c>
      <c r="L10" s="12">
        <v>14</v>
      </c>
      <c r="M10" s="12">
        <v>16</v>
      </c>
      <c r="N10" s="12">
        <v>18.5</v>
      </c>
      <c r="O10" s="12">
        <v>14</v>
      </c>
      <c r="P10" s="12">
        <v>14.25</v>
      </c>
      <c r="Q10" s="12"/>
      <c r="R10" s="12">
        <v>12</v>
      </c>
      <c r="S10" s="2" t="s">
        <v>99</v>
      </c>
      <c r="T10" s="2" t="s">
        <v>100</v>
      </c>
      <c r="U10" s="2" t="s">
        <v>101</v>
      </c>
      <c r="V10" s="2" t="s">
        <v>63</v>
      </c>
      <c r="W10" s="2" t="s">
        <v>102</v>
      </c>
      <c r="X10" s="2" t="s">
        <v>14</v>
      </c>
      <c r="Y10" s="2" t="s">
        <v>103</v>
      </c>
      <c r="Z10" s="2" t="s">
        <v>104</v>
      </c>
      <c r="AB10" s="2" t="s">
        <v>55</v>
      </c>
      <c r="AC10" s="2" t="s">
        <v>56</v>
      </c>
      <c r="AD10" s="2">
        <v>3</v>
      </c>
      <c r="AE10" s="2" t="s">
        <v>105</v>
      </c>
      <c r="AF10" s="2" t="s">
        <v>106</v>
      </c>
      <c r="AG10" s="2" t="s">
        <v>107</v>
      </c>
      <c r="AH10" s="2" t="s">
        <v>108</v>
      </c>
      <c r="AI10" s="4" t="s">
        <v>109</v>
      </c>
      <c r="AJ10" s="7" t="s">
        <v>110</v>
      </c>
      <c r="AK10" s="6" t="s">
        <v>111</v>
      </c>
      <c r="AL10" s="2">
        <v>16066</v>
      </c>
    </row>
    <row r="11" spans="1:38" x14ac:dyDescent="0.3">
      <c r="A11" s="12">
        <v>10</v>
      </c>
      <c r="B11" s="12">
        <v>10</v>
      </c>
      <c r="C11" s="12">
        <v>12</v>
      </c>
      <c r="D11" s="12">
        <v>15</v>
      </c>
      <c r="E11" s="12"/>
      <c r="F11" s="12">
        <v>11</v>
      </c>
      <c r="G11" s="12">
        <v>13.5</v>
      </c>
      <c r="H11" s="12"/>
      <c r="K11" s="12"/>
      <c r="L11" s="12">
        <v>10</v>
      </c>
      <c r="M11" s="12">
        <v>12</v>
      </c>
      <c r="N11" s="12">
        <v>15</v>
      </c>
      <c r="O11" s="12"/>
      <c r="P11" s="12">
        <v>11</v>
      </c>
      <c r="Q11" s="12">
        <v>13.5</v>
      </c>
      <c r="R11" s="12"/>
      <c r="V11" s="2" t="s">
        <v>112</v>
      </c>
      <c r="X11" s="2" t="s">
        <v>104</v>
      </c>
      <c r="AB11" s="4" t="s">
        <v>76</v>
      </c>
      <c r="AC11" s="4" t="s">
        <v>77</v>
      </c>
      <c r="AD11" s="2">
        <v>2</v>
      </c>
      <c r="AF11" s="2">
        <v>20</v>
      </c>
      <c r="AG11" s="2">
        <v>2</v>
      </c>
      <c r="AI11" s="4" t="s">
        <v>38</v>
      </c>
      <c r="AJ11" s="5" t="s">
        <v>113</v>
      </c>
      <c r="AK11" s="7" t="s">
        <v>114</v>
      </c>
      <c r="AL11" s="2">
        <v>17801</v>
      </c>
    </row>
    <row r="12" spans="1:38" x14ac:dyDescent="0.3">
      <c r="A12" s="12">
        <v>16</v>
      </c>
      <c r="B12" s="12">
        <v>17</v>
      </c>
      <c r="C12" s="12">
        <v>18</v>
      </c>
      <c r="D12" s="12">
        <v>18</v>
      </c>
      <c r="E12" s="12"/>
      <c r="F12" s="12"/>
      <c r="G12" s="12"/>
      <c r="H12" s="12">
        <v>18</v>
      </c>
      <c r="K12" s="12">
        <v>16</v>
      </c>
      <c r="L12" s="12">
        <v>17</v>
      </c>
      <c r="M12" s="12">
        <v>18</v>
      </c>
      <c r="N12" s="12">
        <v>18</v>
      </c>
      <c r="O12" s="12"/>
      <c r="P12" s="12"/>
      <c r="Q12" s="12"/>
      <c r="R12" s="12">
        <v>18</v>
      </c>
      <c r="T12" s="2" t="s">
        <v>115</v>
      </c>
      <c r="W12" s="2" t="s">
        <v>116</v>
      </c>
      <c r="AB12" s="2" t="s">
        <v>117</v>
      </c>
      <c r="AC12" s="2" t="s">
        <v>118</v>
      </c>
      <c r="AD12" s="2">
        <v>2</v>
      </c>
      <c r="AE12" s="2">
        <v>2</v>
      </c>
      <c r="AF12" s="2">
        <v>21</v>
      </c>
      <c r="AG12" s="2">
        <v>6</v>
      </c>
      <c r="AH12" s="2" t="s">
        <v>119</v>
      </c>
      <c r="AI12" s="5" t="s">
        <v>120</v>
      </c>
      <c r="AJ12" s="5" t="s">
        <v>121</v>
      </c>
      <c r="AK12" s="7" t="s">
        <v>122</v>
      </c>
      <c r="AL12" s="2">
        <v>17103</v>
      </c>
    </row>
    <row r="13" spans="1:38" x14ac:dyDescent="0.3">
      <c r="A13" s="12"/>
      <c r="B13" s="12">
        <v>13</v>
      </c>
      <c r="C13" s="12">
        <v>15</v>
      </c>
      <c r="D13" s="12">
        <v>18</v>
      </c>
      <c r="E13" s="12"/>
      <c r="F13" s="12"/>
      <c r="G13" s="12"/>
      <c r="H13" s="12"/>
      <c r="I13" s="2" t="s">
        <v>123</v>
      </c>
      <c r="K13" s="12"/>
      <c r="L13" s="12">
        <v>13</v>
      </c>
      <c r="M13" s="12">
        <v>15</v>
      </c>
      <c r="N13" s="12">
        <v>18</v>
      </c>
      <c r="O13" s="12"/>
      <c r="P13" s="12"/>
      <c r="Q13" s="12"/>
      <c r="R13" s="12"/>
      <c r="S13" s="2" t="s">
        <v>123</v>
      </c>
      <c r="W13" s="2" t="s">
        <v>124</v>
      </c>
      <c r="X13" s="2" t="s">
        <v>125</v>
      </c>
      <c r="AA13" s="2" t="s">
        <v>126</v>
      </c>
      <c r="AB13" s="2" t="s">
        <v>55</v>
      </c>
      <c r="AC13" s="2" t="s">
        <v>56</v>
      </c>
      <c r="AD13" s="2">
        <v>2</v>
      </c>
      <c r="AE13" s="2" t="s">
        <v>127</v>
      </c>
      <c r="AF13" s="2">
        <v>17</v>
      </c>
      <c r="AG13" s="2">
        <v>3</v>
      </c>
      <c r="AH13" s="2" t="s">
        <v>128</v>
      </c>
      <c r="AI13" s="4" t="s">
        <v>129</v>
      </c>
      <c r="AJ13" s="5" t="s">
        <v>130</v>
      </c>
      <c r="AK13" s="5" t="s">
        <v>131</v>
      </c>
      <c r="AL13" s="2">
        <v>19047</v>
      </c>
    </row>
    <row r="14" spans="1:38" x14ac:dyDescent="0.3">
      <c r="A14" s="12">
        <v>9</v>
      </c>
      <c r="B14" s="12">
        <v>12.5</v>
      </c>
      <c r="C14" s="12">
        <v>16.5</v>
      </c>
      <c r="D14" s="12">
        <v>16.5</v>
      </c>
      <c r="E14" s="12">
        <v>15</v>
      </c>
      <c r="F14" s="12">
        <v>15</v>
      </c>
      <c r="G14" s="12">
        <v>15</v>
      </c>
      <c r="H14" s="12">
        <v>16.5</v>
      </c>
      <c r="K14" s="12">
        <v>9</v>
      </c>
      <c r="L14" s="12">
        <v>12.5</v>
      </c>
      <c r="M14" s="12">
        <v>16.5</v>
      </c>
      <c r="N14" s="12">
        <v>16.5</v>
      </c>
      <c r="O14" s="12">
        <v>15</v>
      </c>
      <c r="P14" s="12">
        <v>15</v>
      </c>
      <c r="Q14" s="12">
        <v>15</v>
      </c>
      <c r="R14" s="12">
        <v>16.5</v>
      </c>
      <c r="AB14" s="2" t="s">
        <v>55</v>
      </c>
      <c r="AC14" s="2" t="s">
        <v>56</v>
      </c>
      <c r="AD14" s="2">
        <v>3</v>
      </c>
      <c r="AH14" s="2" t="s">
        <v>132</v>
      </c>
      <c r="AI14" s="5" t="s">
        <v>133</v>
      </c>
      <c r="AJ14" s="4" t="s">
        <v>134</v>
      </c>
      <c r="AK14" s="7" t="s">
        <v>135</v>
      </c>
      <c r="AL14" s="2">
        <v>17055</v>
      </c>
    </row>
    <row r="15" spans="1:38" x14ac:dyDescent="0.3">
      <c r="A15" s="12">
        <v>21.5</v>
      </c>
      <c r="B15" s="12">
        <v>10</v>
      </c>
      <c r="C15" s="12">
        <v>10</v>
      </c>
      <c r="D15" s="12">
        <v>11</v>
      </c>
      <c r="E15" s="12"/>
      <c r="F15" s="12"/>
      <c r="G15" s="12"/>
      <c r="H15" s="12">
        <v>15</v>
      </c>
      <c r="K15" s="12">
        <v>25</v>
      </c>
      <c r="L15" s="12">
        <v>11</v>
      </c>
      <c r="M15" s="12"/>
      <c r="N15" s="12">
        <v>12</v>
      </c>
      <c r="O15" s="12"/>
      <c r="P15" s="12"/>
      <c r="Q15" s="12"/>
      <c r="R15" s="12"/>
      <c r="W15" s="2" t="s">
        <v>136</v>
      </c>
      <c r="X15" s="2" t="s">
        <v>137</v>
      </c>
      <c r="Y15" s="2" t="s">
        <v>60</v>
      </c>
      <c r="Z15" s="2" t="s">
        <v>138</v>
      </c>
      <c r="AB15" s="2" t="s">
        <v>55</v>
      </c>
      <c r="AC15" s="2" t="s">
        <v>56</v>
      </c>
      <c r="AD15" s="2">
        <v>1</v>
      </c>
      <c r="AF15" s="2">
        <v>10</v>
      </c>
      <c r="AG15" s="2">
        <v>10</v>
      </c>
      <c r="AH15" s="2" t="s">
        <v>139</v>
      </c>
      <c r="AI15" s="4" t="s">
        <v>140</v>
      </c>
      <c r="AJ15" s="4" t="s">
        <v>141</v>
      </c>
      <c r="AK15" s="4" t="s">
        <v>142</v>
      </c>
      <c r="AL15" s="2">
        <v>17701</v>
      </c>
    </row>
    <row r="16" spans="1:38" x14ac:dyDescent="0.3">
      <c r="A16" s="12">
        <v>10.5</v>
      </c>
      <c r="B16" s="12">
        <v>12</v>
      </c>
      <c r="C16" s="12">
        <v>14.5</v>
      </c>
      <c r="D16" s="12">
        <v>22</v>
      </c>
      <c r="E16" s="12">
        <v>22</v>
      </c>
      <c r="F16" s="12">
        <v>13.5</v>
      </c>
      <c r="G16" s="12">
        <v>50</v>
      </c>
      <c r="H16" s="12">
        <v>22</v>
      </c>
      <c r="K16" s="12">
        <v>10.5</v>
      </c>
      <c r="L16" s="12">
        <v>12</v>
      </c>
      <c r="M16" s="12">
        <v>14.5</v>
      </c>
      <c r="N16" s="12">
        <v>22</v>
      </c>
      <c r="O16" s="12">
        <v>22</v>
      </c>
      <c r="P16" s="12">
        <v>13.5</v>
      </c>
      <c r="Q16" s="12">
        <v>50</v>
      </c>
      <c r="R16" s="12">
        <v>22</v>
      </c>
      <c r="U16" s="2" t="s">
        <v>143</v>
      </c>
      <c r="Y16" s="2" t="s">
        <v>144</v>
      </c>
      <c r="AB16" s="2" t="s">
        <v>55</v>
      </c>
      <c r="AC16" s="2" t="s">
        <v>56</v>
      </c>
      <c r="AD16" s="2">
        <v>4</v>
      </c>
      <c r="AF16" s="2">
        <v>100</v>
      </c>
      <c r="AG16" s="2">
        <v>1</v>
      </c>
      <c r="AH16" s="2" t="s">
        <v>145</v>
      </c>
      <c r="AI16" s="7" t="s">
        <v>146</v>
      </c>
      <c r="AJ16" s="4" t="s">
        <v>147</v>
      </c>
      <c r="AK16" s="4" t="s">
        <v>148</v>
      </c>
      <c r="AL16" s="2">
        <v>19067</v>
      </c>
    </row>
    <row r="17" spans="1:38" x14ac:dyDescent="0.3">
      <c r="A17" s="12">
        <v>12</v>
      </c>
      <c r="B17" s="12">
        <v>12</v>
      </c>
      <c r="C17" s="12">
        <v>14</v>
      </c>
      <c r="D17" s="12"/>
      <c r="E17" s="12">
        <v>20</v>
      </c>
      <c r="F17" s="12">
        <v>13</v>
      </c>
      <c r="G17" s="12">
        <v>26</v>
      </c>
      <c r="H17" s="12"/>
      <c r="K17" s="12">
        <v>12.5</v>
      </c>
      <c r="L17" s="12">
        <v>14</v>
      </c>
      <c r="M17" s="12">
        <v>15</v>
      </c>
      <c r="N17" s="12"/>
      <c r="O17" s="12">
        <v>28</v>
      </c>
      <c r="P17" s="12">
        <v>14</v>
      </c>
      <c r="Q17" s="12"/>
      <c r="R17" s="12"/>
      <c r="W17" s="2" t="s">
        <v>149</v>
      </c>
      <c r="X17" s="2" t="s">
        <v>150</v>
      </c>
      <c r="Z17" s="2" t="s">
        <v>151</v>
      </c>
      <c r="AB17" s="4" t="s">
        <v>76</v>
      </c>
      <c r="AC17" s="5" t="s">
        <v>44</v>
      </c>
      <c r="AD17" s="2">
        <v>4</v>
      </c>
      <c r="AE17" s="2">
        <v>4</v>
      </c>
      <c r="AF17" s="2">
        <v>110</v>
      </c>
      <c r="AG17" s="2">
        <v>2</v>
      </c>
      <c r="AH17" s="2" t="s">
        <v>152</v>
      </c>
      <c r="AI17" s="7" t="s">
        <v>153</v>
      </c>
      <c r="AJ17" s="4" t="s">
        <v>154</v>
      </c>
      <c r="AK17" s="7" t="s">
        <v>155</v>
      </c>
      <c r="AL17" s="2">
        <v>15241</v>
      </c>
    </row>
    <row r="18" spans="1:38" x14ac:dyDescent="0.3">
      <c r="A18" s="12">
        <v>8.5</v>
      </c>
      <c r="B18" s="12">
        <v>9</v>
      </c>
      <c r="C18" s="12">
        <v>10</v>
      </c>
      <c r="D18" s="12">
        <v>11</v>
      </c>
      <c r="E18" s="12">
        <v>20</v>
      </c>
      <c r="F18" s="12">
        <v>9</v>
      </c>
      <c r="G18" s="12">
        <v>12.5</v>
      </c>
      <c r="H18" s="12">
        <v>19</v>
      </c>
      <c r="K18" s="12">
        <v>8.5</v>
      </c>
      <c r="L18" s="12">
        <v>9</v>
      </c>
      <c r="M18" s="12">
        <v>10</v>
      </c>
      <c r="N18" s="12">
        <v>11</v>
      </c>
      <c r="O18" s="12">
        <v>20</v>
      </c>
      <c r="P18" s="12">
        <v>9</v>
      </c>
      <c r="Q18" s="12">
        <v>12.5</v>
      </c>
      <c r="R18" s="12">
        <v>19</v>
      </c>
      <c r="S18" s="2">
        <v>13</v>
      </c>
      <c r="U18" s="2" t="s">
        <v>156</v>
      </c>
      <c r="V18" s="2" t="s">
        <v>157</v>
      </c>
      <c r="W18" s="2" t="s">
        <v>158</v>
      </c>
      <c r="X18" s="2" t="s">
        <v>159</v>
      </c>
      <c r="Z18" s="2" t="s">
        <v>160</v>
      </c>
      <c r="AB18" s="5" t="s">
        <v>161</v>
      </c>
      <c r="AC18" s="5" t="s">
        <v>162</v>
      </c>
      <c r="AD18" s="2">
        <v>2</v>
      </c>
      <c r="AE18" s="2" t="s">
        <v>163</v>
      </c>
      <c r="AF18" s="2">
        <v>40</v>
      </c>
      <c r="AG18" s="2" t="s">
        <v>164</v>
      </c>
      <c r="AH18" s="2" t="s">
        <v>165</v>
      </c>
      <c r="AI18" s="4" t="s">
        <v>166</v>
      </c>
      <c r="AJ18" s="5" t="s">
        <v>167</v>
      </c>
      <c r="AK18" s="6" t="s">
        <v>168</v>
      </c>
      <c r="AL18" s="2">
        <v>15701</v>
      </c>
    </row>
    <row r="19" spans="1:38" x14ac:dyDescent="0.3">
      <c r="A19" s="12"/>
      <c r="B19" s="12">
        <v>10</v>
      </c>
      <c r="C19" s="12"/>
      <c r="D19" s="12">
        <v>16</v>
      </c>
      <c r="E19" s="12"/>
      <c r="F19" s="12">
        <v>11</v>
      </c>
      <c r="G19" s="12"/>
      <c r="H19" s="12"/>
      <c r="K19" s="12"/>
      <c r="L19" s="12">
        <v>10.5</v>
      </c>
      <c r="M19" s="12"/>
      <c r="N19" s="12">
        <v>17</v>
      </c>
      <c r="O19" s="12"/>
      <c r="P19" s="12">
        <v>11.5</v>
      </c>
      <c r="Q19" s="12"/>
      <c r="R19" s="12"/>
      <c r="V19" s="2" t="s">
        <v>169</v>
      </c>
      <c r="W19" s="2" t="s">
        <v>170</v>
      </c>
      <c r="AB19" s="2" t="s">
        <v>91</v>
      </c>
      <c r="AC19" s="2" t="s">
        <v>92</v>
      </c>
      <c r="AD19" s="2">
        <v>2</v>
      </c>
      <c r="AF19" s="2">
        <v>10</v>
      </c>
      <c r="AI19" s="4" t="s">
        <v>171</v>
      </c>
      <c r="AL19" s="2">
        <v>18902</v>
      </c>
    </row>
    <row r="20" spans="1:38" x14ac:dyDescent="0.3">
      <c r="A20" s="12"/>
      <c r="B20" s="12">
        <v>11</v>
      </c>
      <c r="C20" s="12">
        <v>14</v>
      </c>
      <c r="D20" s="12"/>
      <c r="E20" s="12">
        <v>16</v>
      </c>
      <c r="F20" s="12">
        <v>15</v>
      </c>
      <c r="G20" s="12">
        <v>18</v>
      </c>
      <c r="H20" s="12"/>
      <c r="K20" s="12"/>
      <c r="L20" s="12"/>
      <c r="M20" s="12"/>
      <c r="N20" s="12"/>
      <c r="O20" s="12"/>
      <c r="P20" s="12"/>
      <c r="Q20" s="12"/>
      <c r="R20" s="12"/>
      <c r="Z20" s="2" t="s">
        <v>172</v>
      </c>
      <c r="AA20" s="2" t="s">
        <v>173</v>
      </c>
      <c r="AB20" s="5" t="s">
        <v>174</v>
      </c>
      <c r="AC20" s="5" t="s">
        <v>44</v>
      </c>
      <c r="AD20" s="2">
        <v>2</v>
      </c>
      <c r="AF20" s="2">
        <v>33</v>
      </c>
      <c r="AG20" s="2">
        <v>1</v>
      </c>
      <c r="AH20" s="2" t="s">
        <v>175</v>
      </c>
      <c r="AI20" s="4" t="s">
        <v>38</v>
      </c>
      <c r="AJ20" s="4" t="s">
        <v>176</v>
      </c>
      <c r="AK20" s="7" t="s">
        <v>177</v>
      </c>
      <c r="AL20" s="2">
        <v>15143</v>
      </c>
    </row>
    <row r="21" spans="1:38" x14ac:dyDescent="0.3">
      <c r="A21" s="12"/>
      <c r="B21" s="12">
        <v>9</v>
      </c>
      <c r="C21" s="12">
        <v>10</v>
      </c>
      <c r="D21" s="12">
        <v>13.25</v>
      </c>
      <c r="E21" s="12"/>
      <c r="F21" s="12"/>
      <c r="G21" s="12"/>
      <c r="H21" s="12"/>
      <c r="K21" s="12"/>
      <c r="L21" s="12"/>
      <c r="M21" s="12"/>
      <c r="N21" s="12"/>
      <c r="O21" s="12"/>
      <c r="P21" s="12"/>
      <c r="Q21" s="12"/>
      <c r="R21" s="12"/>
      <c r="AB21" s="2" t="s">
        <v>178</v>
      </c>
      <c r="AC21" s="2" t="s">
        <v>179</v>
      </c>
      <c r="AD21" s="2">
        <v>1</v>
      </c>
      <c r="AF21" s="2" t="s">
        <v>180</v>
      </c>
      <c r="AH21" s="2" t="s">
        <v>181</v>
      </c>
      <c r="AI21" s="4" t="s">
        <v>182</v>
      </c>
      <c r="AJ21" s="6" t="s">
        <v>183</v>
      </c>
      <c r="AK21" s="5" t="s">
        <v>184</v>
      </c>
      <c r="AL21" s="2">
        <v>15697</v>
      </c>
    </row>
    <row r="22" spans="1:38" x14ac:dyDescent="0.3">
      <c r="A22" s="12"/>
      <c r="B22" s="12">
        <v>12.5</v>
      </c>
      <c r="C22" s="12"/>
      <c r="D22" s="12">
        <v>16.36</v>
      </c>
      <c r="E22" s="12"/>
      <c r="F22" s="12"/>
      <c r="G22" s="12"/>
      <c r="H22" s="12">
        <v>20.04</v>
      </c>
      <c r="K22" s="12"/>
      <c r="L22" s="12">
        <v>12.97</v>
      </c>
      <c r="M22" s="12"/>
      <c r="N22" s="12">
        <v>17</v>
      </c>
      <c r="O22" s="12"/>
      <c r="P22" s="12"/>
      <c r="Q22" s="12"/>
      <c r="R22" s="12">
        <v>21.04</v>
      </c>
      <c r="X22" s="2" t="s">
        <v>185</v>
      </c>
      <c r="Z22" s="2" t="s">
        <v>104</v>
      </c>
      <c r="AB22" s="4" t="s">
        <v>76</v>
      </c>
      <c r="AC22" s="4" t="s">
        <v>77</v>
      </c>
      <c r="AD22" s="2">
        <v>1</v>
      </c>
      <c r="AE22" s="2" t="s">
        <v>186</v>
      </c>
      <c r="AF22" s="2">
        <v>20</v>
      </c>
      <c r="AG22" s="2">
        <v>1</v>
      </c>
      <c r="AI22" s="4" t="s">
        <v>187</v>
      </c>
      <c r="AJ22" s="4" t="s">
        <v>188</v>
      </c>
      <c r="AK22" s="4" t="s">
        <v>189</v>
      </c>
      <c r="AL22" s="2">
        <v>16801</v>
      </c>
    </row>
    <row r="23" spans="1:38" x14ac:dyDescent="0.3">
      <c r="A23" s="12">
        <v>10</v>
      </c>
      <c r="B23" s="12">
        <v>10</v>
      </c>
      <c r="C23" s="12">
        <v>14</v>
      </c>
      <c r="D23" s="12">
        <v>14</v>
      </c>
      <c r="E23" s="12">
        <v>14</v>
      </c>
      <c r="F23" s="12">
        <v>10</v>
      </c>
      <c r="G23" s="12">
        <v>10</v>
      </c>
      <c r="H23" s="12">
        <v>14</v>
      </c>
      <c r="K23" s="12">
        <v>10</v>
      </c>
      <c r="L23" s="12">
        <v>10</v>
      </c>
      <c r="M23" s="12">
        <v>14.09</v>
      </c>
      <c r="N23" s="12">
        <v>14</v>
      </c>
      <c r="O23" s="12">
        <v>14</v>
      </c>
      <c r="P23" s="12">
        <v>10</v>
      </c>
      <c r="Q23" s="12">
        <v>10</v>
      </c>
      <c r="R23" s="12">
        <v>14</v>
      </c>
      <c r="T23" s="2" t="s">
        <v>190</v>
      </c>
      <c r="W23" s="2" t="s">
        <v>190</v>
      </c>
      <c r="X23" s="2" t="s">
        <v>14</v>
      </c>
      <c r="Z23" s="2" t="s">
        <v>14</v>
      </c>
      <c r="AB23" s="4" t="s">
        <v>76</v>
      </c>
      <c r="AC23" s="4" t="s">
        <v>77</v>
      </c>
      <c r="AD23" s="2">
        <v>1</v>
      </c>
      <c r="AE23" s="2" t="s">
        <v>191</v>
      </c>
      <c r="AF23" s="2">
        <v>2</v>
      </c>
      <c r="AG23" s="2">
        <v>7</v>
      </c>
      <c r="AH23" s="2" t="s">
        <v>192</v>
      </c>
      <c r="AI23" s="4" t="s">
        <v>193</v>
      </c>
      <c r="AJ23" s="6" t="s">
        <v>194</v>
      </c>
      <c r="AK23" s="6" t="s">
        <v>195</v>
      </c>
      <c r="AL23" s="2">
        <v>15845</v>
      </c>
    </row>
    <row r="24" spans="1:38" x14ac:dyDescent="0.3">
      <c r="A24" s="12">
        <v>10</v>
      </c>
      <c r="B24" s="12">
        <v>12</v>
      </c>
      <c r="C24" s="12">
        <v>13</v>
      </c>
      <c r="D24" s="12">
        <v>14</v>
      </c>
      <c r="E24" s="12">
        <v>15</v>
      </c>
      <c r="F24" s="12">
        <v>12</v>
      </c>
      <c r="G24" s="12">
        <v>15</v>
      </c>
      <c r="H24" s="12"/>
      <c r="K24" s="12">
        <v>11</v>
      </c>
      <c r="L24" s="12">
        <v>13</v>
      </c>
      <c r="M24" s="12">
        <v>15</v>
      </c>
      <c r="N24" s="12">
        <v>20</v>
      </c>
      <c r="O24" s="12">
        <v>15</v>
      </c>
      <c r="P24" s="12">
        <v>12</v>
      </c>
      <c r="Q24" s="12">
        <v>15</v>
      </c>
      <c r="R24" s="12"/>
      <c r="T24" s="2" t="s">
        <v>103</v>
      </c>
      <c r="U24" s="2" t="s">
        <v>103</v>
      </c>
      <c r="V24" s="2" t="s">
        <v>103</v>
      </c>
      <c r="W24" s="2" t="s">
        <v>104</v>
      </c>
      <c r="X24" s="2" t="s">
        <v>104</v>
      </c>
      <c r="Y24" s="2" t="s">
        <v>103</v>
      </c>
      <c r="Z24" s="2" t="s">
        <v>104</v>
      </c>
      <c r="AB24" s="4" t="s">
        <v>76</v>
      </c>
      <c r="AC24" s="5" t="s">
        <v>44</v>
      </c>
      <c r="AD24" s="2">
        <v>2</v>
      </c>
      <c r="AF24" s="2">
        <v>30</v>
      </c>
      <c r="AG24" s="2">
        <v>3</v>
      </c>
      <c r="AI24" s="4" t="s">
        <v>196</v>
      </c>
      <c r="AJ24" s="6" t="s">
        <v>197</v>
      </c>
      <c r="AK24" s="4" t="s">
        <v>198</v>
      </c>
      <c r="AL24" s="2">
        <v>17603</v>
      </c>
    </row>
    <row r="25" spans="1:38" x14ac:dyDescent="0.3">
      <c r="A25" s="12">
        <v>11.25</v>
      </c>
      <c r="B25" s="12">
        <v>13</v>
      </c>
      <c r="C25" s="12">
        <v>14</v>
      </c>
      <c r="D25" s="12">
        <v>16.5</v>
      </c>
      <c r="E25" s="12"/>
      <c r="F25" s="12"/>
      <c r="G25" s="12"/>
      <c r="H25" s="12"/>
      <c r="K25" s="12">
        <v>15</v>
      </c>
      <c r="L25" s="12">
        <v>15</v>
      </c>
      <c r="M25" s="12">
        <v>17</v>
      </c>
      <c r="N25" s="12">
        <v>20</v>
      </c>
      <c r="O25" s="12"/>
      <c r="P25" s="12"/>
      <c r="Q25" s="12"/>
      <c r="R25" s="12"/>
      <c r="U25" s="2" t="s">
        <v>199</v>
      </c>
      <c r="Y25" s="2" t="s">
        <v>200</v>
      </c>
      <c r="Z25" s="2" t="s">
        <v>200</v>
      </c>
      <c r="AB25" s="2" t="s">
        <v>55</v>
      </c>
      <c r="AC25" s="2" t="s">
        <v>56</v>
      </c>
      <c r="AD25" s="2">
        <v>3</v>
      </c>
      <c r="AE25" s="2" t="s">
        <v>201</v>
      </c>
      <c r="AF25" s="2">
        <v>40</v>
      </c>
      <c r="AG25" s="2">
        <v>1</v>
      </c>
      <c r="AH25" s="2" t="s">
        <v>202</v>
      </c>
      <c r="AI25" s="5" t="s">
        <v>203</v>
      </c>
      <c r="AJ25" s="6" t="s">
        <v>204</v>
      </c>
      <c r="AK25" s="6" t="s">
        <v>205</v>
      </c>
      <c r="AL25" s="2">
        <v>17050</v>
      </c>
    </row>
    <row r="26" spans="1:38" x14ac:dyDescent="0.3">
      <c r="A26" s="12">
        <v>12</v>
      </c>
      <c r="B26" s="12">
        <v>13</v>
      </c>
      <c r="C26" s="12"/>
      <c r="D26" s="12">
        <v>17</v>
      </c>
      <c r="E26" s="12"/>
      <c r="F26" s="12"/>
      <c r="G26" s="12"/>
      <c r="H26" s="12"/>
      <c r="K26" s="12">
        <v>12</v>
      </c>
      <c r="L26" s="12">
        <v>13</v>
      </c>
      <c r="M26" s="12"/>
      <c r="N26" s="12">
        <v>17</v>
      </c>
      <c r="O26" s="12"/>
      <c r="P26" s="12"/>
      <c r="Q26" s="12"/>
      <c r="R26" s="12"/>
      <c r="AA26" s="2" t="s">
        <v>63</v>
      </c>
      <c r="AB26" s="2" t="s">
        <v>55</v>
      </c>
      <c r="AC26" s="2" t="s">
        <v>56</v>
      </c>
      <c r="AD26" s="2">
        <v>1</v>
      </c>
      <c r="AF26" s="2">
        <v>90</v>
      </c>
      <c r="AG26" s="2">
        <v>1</v>
      </c>
      <c r="AH26" s="2" t="s">
        <v>206</v>
      </c>
      <c r="AI26" s="4" t="s">
        <v>207</v>
      </c>
      <c r="AJ26" s="8" t="s">
        <v>208</v>
      </c>
      <c r="AL26" s="2">
        <v>15228</v>
      </c>
    </row>
    <row r="27" spans="1:38" x14ac:dyDescent="0.3">
      <c r="A27" s="12"/>
      <c r="B27" s="12">
        <v>11</v>
      </c>
      <c r="C27" s="12">
        <v>12.5</v>
      </c>
      <c r="D27" s="12">
        <v>25</v>
      </c>
      <c r="E27" s="12"/>
      <c r="F27" s="12">
        <v>15</v>
      </c>
      <c r="G27" s="12"/>
      <c r="H27" s="12"/>
      <c r="K27" s="12"/>
      <c r="L27" s="12">
        <v>11</v>
      </c>
      <c r="M27" s="12">
        <v>13</v>
      </c>
      <c r="N27" s="12">
        <v>25</v>
      </c>
      <c r="O27" s="12"/>
      <c r="P27" s="12">
        <v>15</v>
      </c>
      <c r="Q27" s="12"/>
      <c r="R27" s="12"/>
      <c r="T27" s="2" t="s">
        <v>209</v>
      </c>
      <c r="U27" s="2" t="s">
        <v>210</v>
      </c>
      <c r="Z27" s="2" t="s">
        <v>211</v>
      </c>
      <c r="AB27" s="2" t="s">
        <v>91</v>
      </c>
      <c r="AC27" s="2" t="s">
        <v>92</v>
      </c>
      <c r="AD27" s="2">
        <v>2</v>
      </c>
      <c r="AF27" s="2" t="s">
        <v>212</v>
      </c>
      <c r="AG27" s="2">
        <v>1</v>
      </c>
      <c r="AH27" s="2" t="s">
        <v>213</v>
      </c>
      <c r="AI27" s="4" t="s">
        <v>214</v>
      </c>
      <c r="AJ27" s="5" t="s">
        <v>215</v>
      </c>
      <c r="AK27" s="5" t="s">
        <v>216</v>
      </c>
      <c r="AL27" s="2">
        <v>19087</v>
      </c>
    </row>
    <row r="28" spans="1:38" x14ac:dyDescent="0.3">
      <c r="A28" s="12"/>
      <c r="B28" s="12">
        <v>11</v>
      </c>
      <c r="C28" s="12">
        <v>14</v>
      </c>
      <c r="D28" s="12">
        <v>15</v>
      </c>
      <c r="E28" s="12"/>
      <c r="F28" s="12"/>
      <c r="G28" s="12"/>
      <c r="H28" s="12">
        <v>15</v>
      </c>
      <c r="K28" s="12"/>
      <c r="L28" s="12">
        <v>11</v>
      </c>
      <c r="M28" s="12">
        <v>13</v>
      </c>
      <c r="N28" s="12">
        <v>15</v>
      </c>
      <c r="O28" s="12"/>
      <c r="P28" s="12"/>
      <c r="Q28" s="12"/>
      <c r="R28" s="12">
        <v>15</v>
      </c>
      <c r="AB28" s="2" t="s">
        <v>55</v>
      </c>
      <c r="AC28" s="2" t="s">
        <v>56</v>
      </c>
      <c r="AD28" s="2">
        <v>1</v>
      </c>
      <c r="AF28" s="2">
        <v>14</v>
      </c>
      <c r="AG28" s="2">
        <v>1</v>
      </c>
      <c r="AH28" s="2" t="s">
        <v>217</v>
      </c>
      <c r="AI28" s="6" t="s">
        <v>218</v>
      </c>
      <c r="AJ28" s="7" t="s">
        <v>219</v>
      </c>
      <c r="AK28" s="5" t="s">
        <v>220</v>
      </c>
      <c r="AL28" s="2">
        <v>16854</v>
      </c>
    </row>
    <row r="29" spans="1:38" x14ac:dyDescent="0.3">
      <c r="A29" s="12"/>
      <c r="B29" s="12">
        <v>14</v>
      </c>
      <c r="C29" s="12">
        <v>17</v>
      </c>
      <c r="D29" s="12">
        <v>30</v>
      </c>
      <c r="E29" s="12">
        <v>25</v>
      </c>
      <c r="F29" s="12"/>
      <c r="G29" s="12"/>
      <c r="H29" s="12">
        <v>14</v>
      </c>
      <c r="K29" s="12"/>
      <c r="L29" s="12"/>
      <c r="M29" s="12"/>
      <c r="N29" s="12"/>
      <c r="O29" s="12"/>
      <c r="P29" s="12"/>
      <c r="Q29" s="12"/>
      <c r="R29" s="12"/>
      <c r="U29" s="2" t="s">
        <v>221</v>
      </c>
      <c r="X29" s="2" t="s">
        <v>222</v>
      </c>
      <c r="Y29" s="2" t="s">
        <v>223</v>
      </c>
      <c r="Z29" s="2" t="s">
        <v>224</v>
      </c>
      <c r="AB29" s="2" t="s">
        <v>55</v>
      </c>
      <c r="AC29" s="2" t="s">
        <v>56</v>
      </c>
      <c r="AD29" s="2">
        <v>2</v>
      </c>
      <c r="AE29" s="2" t="s">
        <v>225</v>
      </c>
      <c r="AF29" s="2" t="s">
        <v>226</v>
      </c>
      <c r="AG29" s="2">
        <v>0</v>
      </c>
      <c r="AH29" s="2" t="s">
        <v>227</v>
      </c>
      <c r="AI29" s="4" t="s">
        <v>228</v>
      </c>
      <c r="AJ29" s="4" t="s">
        <v>229</v>
      </c>
      <c r="AL29" s="2">
        <v>19440</v>
      </c>
    </row>
    <row r="30" spans="1:38" x14ac:dyDescent="0.3">
      <c r="A30" s="12"/>
      <c r="B30" s="12">
        <v>9.5</v>
      </c>
      <c r="C30" s="12">
        <v>11</v>
      </c>
      <c r="D30" s="12">
        <v>19</v>
      </c>
      <c r="E30" s="12">
        <v>19</v>
      </c>
      <c r="F30" s="12">
        <v>12</v>
      </c>
      <c r="G30" s="12">
        <v>15</v>
      </c>
      <c r="H30" s="12">
        <v>15</v>
      </c>
      <c r="K30" s="12"/>
      <c r="L30" s="12"/>
      <c r="M30" s="12"/>
      <c r="N30" s="12"/>
      <c r="O30" s="12"/>
      <c r="P30" s="12"/>
      <c r="Q30" s="12"/>
      <c r="R30" s="12"/>
      <c r="U30" s="2" t="s">
        <v>230</v>
      </c>
      <c r="W30" s="2" t="s">
        <v>231</v>
      </c>
      <c r="X30" s="2" t="s">
        <v>104</v>
      </c>
      <c r="Y30" s="2" t="s">
        <v>103</v>
      </c>
      <c r="Z30" s="2" t="s">
        <v>103</v>
      </c>
      <c r="AB30" s="4" t="s">
        <v>34</v>
      </c>
      <c r="AC30" s="4" t="s">
        <v>35</v>
      </c>
      <c r="AD30" s="2">
        <v>2</v>
      </c>
      <c r="AF30" s="2" t="s">
        <v>232</v>
      </c>
      <c r="AG30" s="2">
        <v>5</v>
      </c>
      <c r="AH30" s="2" t="s">
        <v>86</v>
      </c>
      <c r="AI30" s="7" t="s">
        <v>233</v>
      </c>
      <c r="AJ30" s="4" t="s">
        <v>38</v>
      </c>
      <c r="AK30" s="4" t="s">
        <v>234</v>
      </c>
      <c r="AL30" s="2">
        <v>15143</v>
      </c>
    </row>
    <row r="31" spans="1:38" x14ac:dyDescent="0.3">
      <c r="A31" s="12">
        <v>8.5</v>
      </c>
      <c r="B31" s="12">
        <v>8.5</v>
      </c>
      <c r="C31" s="12">
        <v>9.5</v>
      </c>
      <c r="D31" s="12">
        <v>10.5</v>
      </c>
      <c r="E31" s="12"/>
      <c r="F31" s="12">
        <v>8.5</v>
      </c>
      <c r="G31" s="12">
        <v>10.5</v>
      </c>
      <c r="H31" s="12"/>
      <c r="K31" s="12">
        <v>9</v>
      </c>
      <c r="L31" s="12">
        <v>9</v>
      </c>
      <c r="M31" s="12">
        <v>10</v>
      </c>
      <c r="N31" s="12">
        <v>11</v>
      </c>
      <c r="O31" s="12"/>
      <c r="P31" s="12">
        <v>9</v>
      </c>
      <c r="Q31" s="12">
        <v>11</v>
      </c>
      <c r="R31" s="12"/>
      <c r="T31" s="2" t="s">
        <v>235</v>
      </c>
      <c r="U31" s="2" t="s">
        <v>236</v>
      </c>
      <c r="X31" s="2" t="s">
        <v>237</v>
      </c>
      <c r="Z31" s="2" t="s">
        <v>238</v>
      </c>
      <c r="AB31" s="5" t="s">
        <v>239</v>
      </c>
      <c r="AC31" s="5" t="s">
        <v>44</v>
      </c>
      <c r="AD31" s="2">
        <v>4</v>
      </c>
      <c r="AE31" s="2" t="s">
        <v>240</v>
      </c>
      <c r="AF31" s="2" t="s">
        <v>241</v>
      </c>
      <c r="AG31" s="2" t="s">
        <v>242</v>
      </c>
      <c r="AH31" s="2" t="s">
        <v>243</v>
      </c>
      <c r="AI31" s="4" t="s">
        <v>244</v>
      </c>
      <c r="AJ31" s="6" t="s">
        <v>245</v>
      </c>
      <c r="AK31" s="4" t="s">
        <v>246</v>
      </c>
      <c r="AL31" s="2">
        <v>16323</v>
      </c>
    </row>
    <row r="32" spans="1:38" x14ac:dyDescent="0.3">
      <c r="A32" s="12"/>
      <c r="B32" s="12">
        <v>10</v>
      </c>
      <c r="C32" s="12"/>
      <c r="D32" s="12">
        <v>17</v>
      </c>
      <c r="E32" s="12">
        <v>25.5</v>
      </c>
      <c r="F32" s="12">
        <v>10</v>
      </c>
      <c r="G32" s="12"/>
      <c r="H32" s="12"/>
      <c r="K32" s="12"/>
      <c r="L32" s="12">
        <v>13</v>
      </c>
      <c r="M32" s="12"/>
      <c r="N32" s="12">
        <v>17.5</v>
      </c>
      <c r="O32" s="12">
        <v>26.25</v>
      </c>
      <c r="P32" s="12">
        <v>13</v>
      </c>
      <c r="Q32" s="12"/>
      <c r="R32" s="12"/>
      <c r="S32" s="2" t="s">
        <v>60</v>
      </c>
      <c r="T32" s="2" t="s">
        <v>103</v>
      </c>
      <c r="U32" s="2" t="s">
        <v>247</v>
      </c>
      <c r="V32" s="2" t="s">
        <v>103</v>
      </c>
      <c r="W32" s="2" t="s">
        <v>103</v>
      </c>
      <c r="X32" s="2" t="s">
        <v>248</v>
      </c>
      <c r="Y32" s="2" t="s">
        <v>103</v>
      </c>
      <c r="Z32" s="2" t="s">
        <v>103</v>
      </c>
      <c r="AB32" s="4" t="s">
        <v>76</v>
      </c>
      <c r="AC32" s="4" t="s">
        <v>77</v>
      </c>
      <c r="AD32" s="2">
        <v>1</v>
      </c>
      <c r="AE32" s="2" t="s">
        <v>249</v>
      </c>
      <c r="AF32" s="2">
        <v>11</v>
      </c>
      <c r="AG32" s="2">
        <v>1</v>
      </c>
      <c r="AH32" s="2" t="s">
        <v>250</v>
      </c>
      <c r="AI32" s="4" t="s">
        <v>251</v>
      </c>
      <c r="AJ32" s="4" t="s">
        <v>252</v>
      </c>
      <c r="AK32" s="4" t="s">
        <v>253</v>
      </c>
      <c r="AL32" s="2">
        <v>17007</v>
      </c>
    </row>
    <row r="33" spans="1:38" x14ac:dyDescent="0.3">
      <c r="A33" s="12">
        <v>12</v>
      </c>
      <c r="B33" s="12">
        <v>16</v>
      </c>
      <c r="C33" s="12">
        <v>17</v>
      </c>
      <c r="D33" s="12">
        <v>17</v>
      </c>
      <c r="E33" s="12"/>
      <c r="F33" s="12">
        <v>16</v>
      </c>
      <c r="G33" s="12">
        <v>25</v>
      </c>
      <c r="H33" s="12"/>
      <c r="K33" s="12">
        <v>12</v>
      </c>
      <c r="L33" s="12">
        <v>16</v>
      </c>
      <c r="M33" s="12">
        <v>17</v>
      </c>
      <c r="N33" s="12">
        <v>17</v>
      </c>
      <c r="O33" s="12"/>
      <c r="P33" s="12">
        <v>16</v>
      </c>
      <c r="Q33" s="12">
        <v>30</v>
      </c>
      <c r="R33" s="12"/>
      <c r="S33" s="2" t="s">
        <v>254</v>
      </c>
      <c r="W33" s="2" t="s">
        <v>255</v>
      </c>
      <c r="X33" s="2" t="s">
        <v>256</v>
      </c>
      <c r="Y33" s="2" t="s">
        <v>257</v>
      </c>
      <c r="Z33" s="2" t="s">
        <v>258</v>
      </c>
      <c r="AA33" s="2" t="s">
        <v>259</v>
      </c>
      <c r="AB33" s="2" t="s">
        <v>55</v>
      </c>
      <c r="AC33" s="2" t="s">
        <v>56</v>
      </c>
      <c r="AD33" s="2">
        <v>1</v>
      </c>
      <c r="AE33" s="2" t="s">
        <v>260</v>
      </c>
      <c r="AF33" s="2">
        <v>55</v>
      </c>
      <c r="AG33" s="2">
        <v>1</v>
      </c>
      <c r="AH33" s="2" t="s">
        <v>261</v>
      </c>
      <c r="AI33" s="4" t="s">
        <v>96</v>
      </c>
      <c r="AJ33" s="6" t="s">
        <v>204</v>
      </c>
      <c r="AK33" s="6" t="s">
        <v>262</v>
      </c>
      <c r="AL33" s="2">
        <v>15101</v>
      </c>
    </row>
    <row r="34" spans="1:38" x14ac:dyDescent="0.3">
      <c r="A34" s="12">
        <v>9</v>
      </c>
      <c r="B34" s="12">
        <v>12</v>
      </c>
      <c r="C34" s="12">
        <v>14</v>
      </c>
      <c r="D34" s="12">
        <v>15</v>
      </c>
      <c r="E34" s="12"/>
      <c r="F34" s="12">
        <v>17</v>
      </c>
      <c r="G34" s="12"/>
      <c r="H34" s="12"/>
      <c r="K34" s="12">
        <v>9</v>
      </c>
      <c r="L34" s="12">
        <v>12</v>
      </c>
      <c r="M34" s="12">
        <v>14</v>
      </c>
      <c r="N34" s="12">
        <v>15</v>
      </c>
      <c r="O34" s="12"/>
      <c r="P34" s="12">
        <v>17</v>
      </c>
      <c r="Q34" s="12"/>
      <c r="R34" s="12"/>
      <c r="T34" s="2" t="s">
        <v>263</v>
      </c>
      <c r="Y34" s="2" t="s">
        <v>264</v>
      </c>
      <c r="Z34" s="2" t="s">
        <v>265</v>
      </c>
      <c r="AB34" s="2" t="s">
        <v>55</v>
      </c>
      <c r="AC34" s="2" t="s">
        <v>56</v>
      </c>
      <c r="AD34" s="2">
        <v>2</v>
      </c>
      <c r="AF34" s="2">
        <v>14</v>
      </c>
      <c r="AG34" s="2">
        <v>1</v>
      </c>
      <c r="AH34" s="2" t="s">
        <v>266</v>
      </c>
      <c r="AI34" s="4" t="s">
        <v>96</v>
      </c>
      <c r="AJ34" s="5" t="s">
        <v>267</v>
      </c>
      <c r="AK34" s="4" t="s">
        <v>96</v>
      </c>
      <c r="AL34" s="2">
        <v>15301</v>
      </c>
    </row>
    <row r="35" spans="1:38" x14ac:dyDescent="0.3">
      <c r="A35" s="12">
        <v>11</v>
      </c>
      <c r="B35" s="12">
        <v>15</v>
      </c>
      <c r="C35" s="12">
        <v>18</v>
      </c>
      <c r="D35" s="12">
        <v>25</v>
      </c>
      <c r="E35" s="12">
        <v>22</v>
      </c>
      <c r="F35" s="12">
        <v>15</v>
      </c>
      <c r="G35" s="12"/>
      <c r="H35" s="12">
        <v>26.15</v>
      </c>
      <c r="K35" s="12">
        <v>11</v>
      </c>
      <c r="L35" s="12">
        <v>15</v>
      </c>
      <c r="M35" s="12">
        <v>18</v>
      </c>
      <c r="N35" s="12">
        <v>25</v>
      </c>
      <c r="O35" s="12">
        <v>22</v>
      </c>
      <c r="P35" s="12">
        <v>15</v>
      </c>
      <c r="Q35" s="12"/>
      <c r="R35" s="12">
        <v>27.06</v>
      </c>
      <c r="S35" s="2" t="s">
        <v>60</v>
      </c>
      <c r="U35" s="2" t="s">
        <v>268</v>
      </c>
      <c r="W35" s="2" t="s">
        <v>269</v>
      </c>
      <c r="X35" s="2" t="s">
        <v>270</v>
      </c>
      <c r="AA35" s="2" t="s">
        <v>271</v>
      </c>
      <c r="AB35" s="2" t="s">
        <v>272</v>
      </c>
      <c r="AC35" s="2" t="s">
        <v>273</v>
      </c>
      <c r="AD35" s="2">
        <v>3</v>
      </c>
      <c r="AE35" s="2" t="s">
        <v>274</v>
      </c>
      <c r="AF35" s="2" t="s">
        <v>275</v>
      </c>
      <c r="AG35" s="2" t="s">
        <v>276</v>
      </c>
      <c r="AH35" s="2" t="s">
        <v>277</v>
      </c>
      <c r="AI35" s="4" t="s">
        <v>278</v>
      </c>
      <c r="AJ35" s="7" t="s">
        <v>279</v>
      </c>
      <c r="AK35" s="7" t="s">
        <v>280</v>
      </c>
      <c r="AL35" s="2">
        <v>18104</v>
      </c>
    </row>
    <row r="36" spans="1:38" x14ac:dyDescent="0.3">
      <c r="A36" s="12">
        <v>10</v>
      </c>
      <c r="B36" s="12">
        <v>8.5</v>
      </c>
      <c r="C36" s="12">
        <v>10</v>
      </c>
      <c r="D36" s="12">
        <v>11</v>
      </c>
      <c r="E36" s="12"/>
      <c r="F36" s="12">
        <v>8.5</v>
      </c>
      <c r="G36" s="12"/>
      <c r="H36" s="12">
        <v>12</v>
      </c>
      <c r="I36" s="2" t="s">
        <v>281</v>
      </c>
      <c r="K36" s="12">
        <v>10</v>
      </c>
      <c r="L36" s="12">
        <v>8.5</v>
      </c>
      <c r="M36" s="12">
        <v>10</v>
      </c>
      <c r="N36" s="12">
        <v>12</v>
      </c>
      <c r="O36" s="12"/>
      <c r="P36" s="12">
        <v>8.5</v>
      </c>
      <c r="Q36" s="12"/>
      <c r="R36" s="12">
        <v>12</v>
      </c>
      <c r="S36" s="2" t="s">
        <v>282</v>
      </c>
      <c r="U36" s="2" t="s">
        <v>283</v>
      </c>
      <c r="X36" s="2" t="s">
        <v>284</v>
      </c>
      <c r="Y36" s="2" t="s">
        <v>285</v>
      </c>
      <c r="Z36" s="2" t="s">
        <v>285</v>
      </c>
      <c r="AA36" s="2" t="s">
        <v>286</v>
      </c>
      <c r="AB36" s="2" t="s">
        <v>55</v>
      </c>
      <c r="AC36" s="2" t="s">
        <v>56</v>
      </c>
      <c r="AD36" s="2">
        <v>1</v>
      </c>
      <c r="AE36" s="2">
        <v>4992</v>
      </c>
      <c r="AF36" s="2">
        <v>16</v>
      </c>
      <c r="AG36" s="2">
        <v>1</v>
      </c>
      <c r="AH36" s="2" t="s">
        <v>287</v>
      </c>
      <c r="AI36" s="4" t="s">
        <v>96</v>
      </c>
      <c r="AJ36" s="6" t="s">
        <v>288</v>
      </c>
      <c r="AK36" s="5" t="s">
        <v>289</v>
      </c>
      <c r="AL36" s="2">
        <v>16033</v>
      </c>
    </row>
    <row r="37" spans="1:38" x14ac:dyDescent="0.3">
      <c r="A37" s="12">
        <v>10</v>
      </c>
      <c r="B37" s="12">
        <v>10.5</v>
      </c>
      <c r="C37" s="12">
        <v>13</v>
      </c>
      <c r="D37" s="12">
        <v>17.5</v>
      </c>
      <c r="E37" s="12">
        <v>15</v>
      </c>
      <c r="F37" s="12">
        <v>13</v>
      </c>
      <c r="G37" s="12">
        <v>12</v>
      </c>
      <c r="H37" s="12"/>
      <c r="I37" s="2" t="s">
        <v>290</v>
      </c>
      <c r="K37" s="12">
        <v>10</v>
      </c>
      <c r="L37" s="12">
        <v>11</v>
      </c>
      <c r="M37" s="12">
        <v>13</v>
      </c>
      <c r="N37" s="12">
        <v>17.5</v>
      </c>
      <c r="O37" s="12">
        <v>15</v>
      </c>
      <c r="P37" s="12">
        <v>13</v>
      </c>
      <c r="Q37" s="12">
        <v>12</v>
      </c>
      <c r="R37" s="12"/>
      <c r="S37" s="2" t="s">
        <v>291</v>
      </c>
      <c r="W37" s="2" t="s">
        <v>292</v>
      </c>
      <c r="X37" s="2" t="s">
        <v>293</v>
      </c>
      <c r="AA37" s="2" t="s">
        <v>294</v>
      </c>
      <c r="AB37" s="5" t="s">
        <v>295</v>
      </c>
      <c r="AC37" s="5" t="s">
        <v>295</v>
      </c>
      <c r="AD37" s="2">
        <v>9</v>
      </c>
      <c r="AF37" s="2">
        <v>161</v>
      </c>
      <c r="AG37" s="2">
        <v>9</v>
      </c>
      <c r="AH37" s="2" t="s">
        <v>296</v>
      </c>
      <c r="AI37" s="6" t="s">
        <v>297</v>
      </c>
      <c r="AJ37" s="4" t="s">
        <v>298</v>
      </c>
      <c r="AK37" s="6" t="s">
        <v>299</v>
      </c>
      <c r="AL37" s="2">
        <v>17401</v>
      </c>
    </row>
    <row r="38" spans="1:38" x14ac:dyDescent="0.3">
      <c r="A38" s="12"/>
      <c r="B38" s="12">
        <v>8.25</v>
      </c>
      <c r="C38" s="12"/>
      <c r="D38" s="12"/>
      <c r="E38" s="12"/>
      <c r="F38" s="12"/>
      <c r="G38" s="12"/>
      <c r="H38" s="12"/>
      <c r="K38" s="12"/>
      <c r="L38" s="12">
        <v>10</v>
      </c>
      <c r="M38" s="12"/>
      <c r="N38" s="12"/>
      <c r="O38" s="12"/>
      <c r="P38" s="12"/>
      <c r="Q38" s="12"/>
      <c r="R38" s="12"/>
      <c r="AA38" s="2" t="s">
        <v>300</v>
      </c>
      <c r="AB38" s="2" t="s">
        <v>55</v>
      </c>
      <c r="AC38" s="2" t="s">
        <v>56</v>
      </c>
      <c r="AD38" s="2">
        <v>1</v>
      </c>
      <c r="AE38" s="2">
        <v>3200</v>
      </c>
      <c r="AF38" s="2">
        <v>10</v>
      </c>
      <c r="AG38" s="2">
        <v>1</v>
      </c>
      <c r="AH38" s="2" t="s">
        <v>301</v>
      </c>
      <c r="AI38" s="4" t="s">
        <v>302</v>
      </c>
      <c r="AJ38" s="7" t="s">
        <v>303</v>
      </c>
      <c r="AK38" s="6" t="s">
        <v>304</v>
      </c>
      <c r="AL38" s="2">
        <v>16148</v>
      </c>
    </row>
    <row r="39" spans="1:38" x14ac:dyDescent="0.3">
      <c r="A39" s="12">
        <v>11</v>
      </c>
      <c r="B39" s="12">
        <v>11</v>
      </c>
      <c r="C39" s="12">
        <v>13</v>
      </c>
      <c r="D39" s="12">
        <v>15</v>
      </c>
      <c r="E39" s="12"/>
      <c r="F39" s="12">
        <v>15</v>
      </c>
      <c r="G39" s="12">
        <v>16</v>
      </c>
      <c r="H39" s="12"/>
      <c r="K39" s="12">
        <v>11</v>
      </c>
      <c r="L39" s="12">
        <v>12</v>
      </c>
      <c r="M39" s="12">
        <v>14</v>
      </c>
      <c r="N39" s="12">
        <v>15</v>
      </c>
      <c r="O39" s="12"/>
      <c r="P39" s="12">
        <v>15</v>
      </c>
      <c r="Q39" s="12">
        <v>16</v>
      </c>
      <c r="R39" s="12"/>
      <c r="U39" s="2" t="s">
        <v>305</v>
      </c>
      <c r="W39" s="2" t="s">
        <v>306</v>
      </c>
      <c r="Z39" s="2" t="s">
        <v>307</v>
      </c>
      <c r="AB39" s="5" t="s">
        <v>308</v>
      </c>
      <c r="AC39" s="5" t="s">
        <v>44</v>
      </c>
      <c r="AD39" s="2">
        <v>3</v>
      </c>
      <c r="AF39" s="2">
        <v>20</v>
      </c>
      <c r="AG39" s="2">
        <v>3</v>
      </c>
      <c r="AH39" s="2" t="s">
        <v>309</v>
      </c>
      <c r="AI39" s="5" t="s">
        <v>310</v>
      </c>
      <c r="AJ39" s="4" t="s">
        <v>311</v>
      </c>
      <c r="AK39" s="4" t="s">
        <v>312</v>
      </c>
      <c r="AL39" s="2">
        <v>17401</v>
      </c>
    </row>
    <row r="40" spans="1:38" x14ac:dyDescent="0.3">
      <c r="A40" s="12">
        <v>9</v>
      </c>
      <c r="B40" s="12">
        <v>11.5</v>
      </c>
      <c r="C40" s="12">
        <v>15</v>
      </c>
      <c r="D40" s="12">
        <v>26.5</v>
      </c>
      <c r="E40" s="12"/>
      <c r="F40" s="12"/>
      <c r="G40" s="12"/>
      <c r="H40" s="12"/>
      <c r="K40" s="12">
        <v>11</v>
      </c>
      <c r="L40" s="12">
        <v>15</v>
      </c>
      <c r="M40" s="12">
        <v>18.5</v>
      </c>
      <c r="N40" s="12">
        <v>27.5</v>
      </c>
      <c r="O40" s="12"/>
      <c r="P40" s="12"/>
      <c r="Q40" s="12"/>
      <c r="R40" s="12"/>
      <c r="U40" s="2" t="s">
        <v>313</v>
      </c>
      <c r="W40" s="2" t="s">
        <v>314</v>
      </c>
      <c r="X40" s="2" t="s">
        <v>315</v>
      </c>
      <c r="Y40" s="2" t="s">
        <v>316</v>
      </c>
      <c r="AB40" s="2" t="s">
        <v>55</v>
      </c>
      <c r="AC40" s="2" t="s">
        <v>56</v>
      </c>
      <c r="AD40" s="2">
        <v>2</v>
      </c>
      <c r="AF40" s="2">
        <v>30</v>
      </c>
      <c r="AG40" s="2">
        <v>0</v>
      </c>
      <c r="AH40" s="2" t="s">
        <v>317</v>
      </c>
      <c r="AI40" s="4" t="s">
        <v>318</v>
      </c>
      <c r="AJ40" s="4" t="s">
        <v>319</v>
      </c>
      <c r="AK40" s="6" t="s">
        <v>320</v>
      </c>
      <c r="AL40" s="2">
        <v>19030</v>
      </c>
    </row>
    <row r="41" spans="1:38" x14ac:dyDescent="0.3">
      <c r="A41" s="12">
        <v>10</v>
      </c>
      <c r="B41" s="12">
        <v>12.5</v>
      </c>
      <c r="C41" s="12">
        <v>13.5</v>
      </c>
      <c r="D41" s="12">
        <v>17</v>
      </c>
      <c r="E41" s="12"/>
      <c r="F41" s="12">
        <v>13.5</v>
      </c>
      <c r="G41" s="12">
        <v>13.5</v>
      </c>
      <c r="H41" s="12"/>
      <c r="K41" s="12">
        <v>10.5</v>
      </c>
      <c r="L41" s="12">
        <v>13.5</v>
      </c>
      <c r="M41" s="12">
        <v>14.5</v>
      </c>
      <c r="N41" s="12">
        <v>17.5</v>
      </c>
      <c r="O41" s="12"/>
      <c r="P41" s="12">
        <v>14.5</v>
      </c>
      <c r="Q41" s="12">
        <v>14.5</v>
      </c>
      <c r="R41" s="12"/>
      <c r="T41" s="2" t="s">
        <v>49</v>
      </c>
      <c r="U41" s="2" t="s">
        <v>157</v>
      </c>
      <c r="V41" s="2" t="s">
        <v>321</v>
      </c>
      <c r="W41" s="2" t="s">
        <v>322</v>
      </c>
      <c r="X41" s="2" t="s">
        <v>322</v>
      </c>
      <c r="Y41" s="2" t="s">
        <v>104</v>
      </c>
      <c r="Z41" s="2" t="s">
        <v>104</v>
      </c>
      <c r="AB41" s="2" t="s">
        <v>55</v>
      </c>
      <c r="AC41" s="2" t="s">
        <v>56</v>
      </c>
      <c r="AD41" s="2">
        <v>2</v>
      </c>
      <c r="AF41" s="2">
        <v>8</v>
      </c>
      <c r="AG41" s="2">
        <v>4</v>
      </c>
      <c r="AH41" s="2" t="s">
        <v>175</v>
      </c>
      <c r="AI41" s="4" t="s">
        <v>96</v>
      </c>
      <c r="AL41" s="2">
        <v>18301</v>
      </c>
    </row>
    <row r="42" spans="1:38" x14ac:dyDescent="0.3">
      <c r="A42" s="12">
        <v>0</v>
      </c>
      <c r="B42" s="12">
        <v>12.5</v>
      </c>
      <c r="C42" s="12">
        <v>15.5</v>
      </c>
      <c r="D42" s="12"/>
      <c r="E42" s="12">
        <v>32.5</v>
      </c>
      <c r="F42" s="12">
        <v>12.5</v>
      </c>
      <c r="G42" s="12">
        <v>14.25</v>
      </c>
      <c r="H42" s="12">
        <v>19</v>
      </c>
      <c r="I42" s="2" t="s">
        <v>323</v>
      </c>
      <c r="K42" s="12"/>
      <c r="L42" s="12">
        <v>12.5</v>
      </c>
      <c r="M42" s="12">
        <v>13.5</v>
      </c>
      <c r="N42" s="12"/>
      <c r="O42" s="12">
        <v>32.5</v>
      </c>
      <c r="P42" s="12">
        <v>12.5</v>
      </c>
      <c r="Q42" s="12">
        <v>14.5</v>
      </c>
      <c r="R42" s="12">
        <v>19</v>
      </c>
      <c r="S42" s="2" t="s">
        <v>324</v>
      </c>
      <c r="T42" s="2">
        <v>0</v>
      </c>
      <c r="U42" s="2">
        <v>0</v>
      </c>
      <c r="V42" s="2">
        <v>0</v>
      </c>
      <c r="W42" s="2">
        <v>0</v>
      </c>
      <c r="X42" s="2">
        <v>0</v>
      </c>
      <c r="Y42" s="2">
        <v>0</v>
      </c>
      <c r="Z42" s="2" t="s">
        <v>325</v>
      </c>
      <c r="AA42" s="2" t="s">
        <v>15</v>
      </c>
      <c r="AB42" s="4" t="s">
        <v>76</v>
      </c>
      <c r="AC42" s="4" t="s">
        <v>77</v>
      </c>
      <c r="AD42" s="2">
        <v>1</v>
      </c>
      <c r="AE42" s="2">
        <v>3150</v>
      </c>
      <c r="AF42" s="2">
        <v>10</v>
      </c>
      <c r="AG42" s="2">
        <v>1</v>
      </c>
      <c r="AI42" s="7" t="s">
        <v>326</v>
      </c>
      <c r="AJ42" s="7" t="s">
        <v>327</v>
      </c>
      <c r="AK42" s="4" t="s">
        <v>328</v>
      </c>
      <c r="AL42" s="2">
        <v>17042</v>
      </c>
    </row>
    <row r="43" spans="1:38" x14ac:dyDescent="0.3">
      <c r="A43" s="12">
        <v>10.5</v>
      </c>
      <c r="B43" s="12">
        <v>12</v>
      </c>
      <c r="C43" s="12">
        <v>15</v>
      </c>
      <c r="D43" s="12">
        <v>16</v>
      </c>
      <c r="E43" s="12">
        <v>20</v>
      </c>
      <c r="F43" s="12">
        <v>20</v>
      </c>
      <c r="G43" s="12">
        <v>20</v>
      </c>
      <c r="H43" s="12">
        <v>16</v>
      </c>
      <c r="I43" s="2" t="s">
        <v>329</v>
      </c>
      <c r="K43" s="12"/>
      <c r="L43" s="12"/>
      <c r="M43" s="12"/>
      <c r="N43" s="12"/>
      <c r="O43" s="12"/>
      <c r="P43" s="12"/>
      <c r="Q43" s="12"/>
      <c r="R43" s="12"/>
      <c r="T43" s="2" t="s">
        <v>60</v>
      </c>
      <c r="U43" s="2" t="s">
        <v>330</v>
      </c>
      <c r="V43" s="2" t="s">
        <v>60</v>
      </c>
      <c r="W43" s="2" t="s">
        <v>331</v>
      </c>
      <c r="X43" s="2" t="s">
        <v>14</v>
      </c>
      <c r="Y43" s="2" t="s">
        <v>332</v>
      </c>
      <c r="Z43" s="2" t="s">
        <v>333</v>
      </c>
      <c r="AA43" s="2" t="s">
        <v>334</v>
      </c>
      <c r="AB43" s="2" t="s">
        <v>55</v>
      </c>
      <c r="AC43" s="2" t="s">
        <v>56</v>
      </c>
      <c r="AD43" s="2">
        <v>2</v>
      </c>
      <c r="AE43" s="2">
        <v>4000</v>
      </c>
      <c r="AF43" s="2">
        <v>12</v>
      </c>
      <c r="AG43" s="2">
        <v>1</v>
      </c>
      <c r="AH43" s="2" t="s">
        <v>335</v>
      </c>
      <c r="AI43" s="4" t="s">
        <v>336</v>
      </c>
      <c r="AJ43" s="4" t="s">
        <v>337</v>
      </c>
      <c r="AK43" s="4" t="s">
        <v>338</v>
      </c>
      <c r="AL43" s="2">
        <v>17053</v>
      </c>
    </row>
    <row r="44" spans="1:38" x14ac:dyDescent="0.3">
      <c r="A44" s="12"/>
      <c r="B44" s="12">
        <v>13</v>
      </c>
      <c r="C44" s="12"/>
      <c r="D44" s="12">
        <v>25</v>
      </c>
      <c r="E44" s="12"/>
      <c r="F44" s="12">
        <v>11</v>
      </c>
      <c r="G44" s="12">
        <v>20</v>
      </c>
      <c r="H44" s="12"/>
      <c r="K44" s="12"/>
      <c r="L44" s="12">
        <v>13</v>
      </c>
      <c r="M44" s="12"/>
      <c r="N44" s="12">
        <v>25</v>
      </c>
      <c r="O44" s="12"/>
      <c r="P44" s="12">
        <v>12</v>
      </c>
      <c r="Q44" s="12">
        <v>20</v>
      </c>
      <c r="R44" s="12"/>
      <c r="T44" s="2" t="s">
        <v>339</v>
      </c>
      <c r="W44" s="2" t="s">
        <v>340</v>
      </c>
      <c r="X44" s="2" t="s">
        <v>341</v>
      </c>
      <c r="Z44" s="2" t="s">
        <v>342</v>
      </c>
      <c r="AB44" s="4" t="s">
        <v>76</v>
      </c>
      <c r="AC44" s="4" t="s">
        <v>77</v>
      </c>
      <c r="AD44" s="2">
        <v>1</v>
      </c>
      <c r="AE44" s="2" t="s">
        <v>343</v>
      </c>
      <c r="AF44" s="2">
        <v>30</v>
      </c>
      <c r="AG44" s="2">
        <v>0</v>
      </c>
      <c r="AH44" s="2" t="s">
        <v>344</v>
      </c>
      <c r="AI44" s="4" t="s">
        <v>96</v>
      </c>
      <c r="AJ44" s="5" t="s">
        <v>345</v>
      </c>
      <c r="AK44" s="5" t="s">
        <v>346</v>
      </c>
      <c r="AL44" s="2">
        <v>17325</v>
      </c>
    </row>
    <row r="45" spans="1:38" x14ac:dyDescent="0.3">
      <c r="A45" s="12"/>
      <c r="B45" s="12">
        <v>12</v>
      </c>
      <c r="C45" s="12">
        <v>15</v>
      </c>
      <c r="D45" s="12">
        <v>17</v>
      </c>
      <c r="E45" s="12"/>
      <c r="F45" s="12"/>
      <c r="G45" s="12"/>
      <c r="H45" s="12"/>
      <c r="I45" s="2" t="s">
        <v>347</v>
      </c>
      <c r="K45" s="12"/>
      <c r="L45" s="12"/>
      <c r="M45" s="12"/>
      <c r="N45" s="12"/>
      <c r="O45" s="12"/>
      <c r="P45" s="12"/>
      <c r="Q45" s="12"/>
      <c r="R45" s="12"/>
      <c r="W45" s="2" t="s">
        <v>348</v>
      </c>
      <c r="Z45" s="2" t="s">
        <v>349</v>
      </c>
      <c r="AA45" s="2" t="s">
        <v>350</v>
      </c>
      <c r="AB45" s="2" t="s">
        <v>117</v>
      </c>
      <c r="AC45" s="2" t="s">
        <v>118</v>
      </c>
      <c r="AD45" s="2">
        <v>5</v>
      </c>
      <c r="AF45" s="2">
        <v>40</v>
      </c>
      <c r="AG45" s="2">
        <v>1</v>
      </c>
      <c r="AH45" s="2" t="s">
        <v>351</v>
      </c>
      <c r="AI45" s="7" t="s">
        <v>352</v>
      </c>
      <c r="AJ45" s="4" t="s">
        <v>353</v>
      </c>
      <c r="AL45" s="2">
        <v>18466</v>
      </c>
    </row>
    <row r="46" spans="1:38" x14ac:dyDescent="0.3">
      <c r="A46" s="12">
        <v>12</v>
      </c>
      <c r="B46" s="12">
        <v>12.5</v>
      </c>
      <c r="C46" s="12"/>
      <c r="D46" s="12">
        <v>13.5</v>
      </c>
      <c r="E46" s="12"/>
      <c r="F46" s="12">
        <v>12</v>
      </c>
      <c r="G46" s="12"/>
      <c r="H46" s="12"/>
      <c r="K46" s="12">
        <v>12.2</v>
      </c>
      <c r="L46" s="12">
        <v>12.6</v>
      </c>
      <c r="M46" s="12"/>
      <c r="N46" s="12">
        <v>13.6</v>
      </c>
      <c r="O46" s="12"/>
      <c r="P46" s="12">
        <v>12.2</v>
      </c>
      <c r="Q46" s="12"/>
      <c r="R46" s="12"/>
      <c r="W46" s="2" t="s">
        <v>354</v>
      </c>
      <c r="X46" s="2" t="s">
        <v>104</v>
      </c>
      <c r="AA46" s="2" t="s">
        <v>355</v>
      </c>
      <c r="AB46" s="2" t="s">
        <v>117</v>
      </c>
      <c r="AC46" s="2" t="s">
        <v>118</v>
      </c>
      <c r="AD46" s="2">
        <v>2</v>
      </c>
      <c r="AE46" s="2" t="s">
        <v>356</v>
      </c>
      <c r="AF46" s="2">
        <v>150</v>
      </c>
      <c r="AG46" s="2">
        <v>1</v>
      </c>
      <c r="AH46" s="2" t="s">
        <v>357</v>
      </c>
      <c r="AI46" s="7" t="s">
        <v>358</v>
      </c>
      <c r="AJ46" s="6" t="s">
        <v>359</v>
      </c>
      <c r="AK46" s="7" t="s">
        <v>360</v>
      </c>
      <c r="AL46" s="2">
        <v>16801</v>
      </c>
    </row>
    <row r="47" spans="1:38" x14ac:dyDescent="0.3">
      <c r="A47" s="12">
        <v>10</v>
      </c>
      <c r="B47" s="12">
        <v>12</v>
      </c>
      <c r="C47" s="12">
        <v>13.5</v>
      </c>
      <c r="D47" s="12"/>
      <c r="E47" s="12"/>
      <c r="F47" s="12"/>
      <c r="G47" s="12"/>
      <c r="H47" s="12"/>
      <c r="I47" s="2" t="s">
        <v>361</v>
      </c>
      <c r="K47" s="12">
        <v>10</v>
      </c>
      <c r="L47" s="12">
        <v>12</v>
      </c>
      <c r="M47" s="12">
        <v>13.25</v>
      </c>
      <c r="N47" s="12"/>
      <c r="O47" s="12"/>
      <c r="P47" s="12"/>
      <c r="Q47" s="12"/>
      <c r="R47" s="12"/>
      <c r="S47" s="2" t="s">
        <v>361</v>
      </c>
      <c r="U47" s="2" t="s">
        <v>362</v>
      </c>
      <c r="V47" s="2" t="s">
        <v>363</v>
      </c>
      <c r="W47" s="2" t="s">
        <v>364</v>
      </c>
      <c r="X47" s="2" t="s">
        <v>365</v>
      </c>
      <c r="Y47" s="2" t="s">
        <v>366</v>
      </c>
      <c r="Z47" s="2" t="s">
        <v>367</v>
      </c>
      <c r="AB47" s="2" t="s">
        <v>55</v>
      </c>
      <c r="AC47" s="2" t="s">
        <v>56</v>
      </c>
      <c r="AD47" s="2">
        <v>2</v>
      </c>
      <c r="AE47" s="2" t="s">
        <v>368</v>
      </c>
      <c r="AF47" s="2">
        <v>30</v>
      </c>
      <c r="AG47" s="2" t="s">
        <v>369</v>
      </c>
      <c r="AH47" s="2" t="s">
        <v>370</v>
      </c>
      <c r="AI47" s="6" t="s">
        <v>371</v>
      </c>
      <c r="AJ47" s="4" t="s">
        <v>372</v>
      </c>
      <c r="AK47" s="7" t="s">
        <v>373</v>
      </c>
      <c r="AL47" s="2">
        <v>17013</v>
      </c>
    </row>
    <row r="48" spans="1:38" x14ac:dyDescent="0.3">
      <c r="A48" s="12"/>
      <c r="B48" s="12">
        <v>11</v>
      </c>
      <c r="C48" s="12"/>
      <c r="D48" s="12">
        <v>16</v>
      </c>
      <c r="E48" s="12"/>
      <c r="F48" s="12"/>
      <c r="G48" s="12"/>
      <c r="H48" s="12"/>
      <c r="K48" s="12"/>
      <c r="L48" s="12">
        <v>11</v>
      </c>
      <c r="M48" s="12"/>
      <c r="N48" s="12">
        <v>16</v>
      </c>
      <c r="O48" s="12"/>
      <c r="P48" s="12"/>
      <c r="Q48" s="12"/>
      <c r="R48" s="12"/>
      <c r="U48" s="2" t="s">
        <v>374</v>
      </c>
      <c r="W48" s="2" t="s">
        <v>375</v>
      </c>
      <c r="X48" s="2" t="s">
        <v>376</v>
      </c>
      <c r="Y48" s="2" t="s">
        <v>377</v>
      </c>
      <c r="Z48" s="2" t="s">
        <v>378</v>
      </c>
      <c r="AA48" s="2" t="s">
        <v>379</v>
      </c>
      <c r="AB48" s="2" t="s">
        <v>55</v>
      </c>
      <c r="AC48" s="2" t="s">
        <v>56</v>
      </c>
      <c r="AD48" s="2">
        <v>1</v>
      </c>
      <c r="AE48" s="2" t="s">
        <v>380</v>
      </c>
      <c r="AF48" s="2" t="s">
        <v>381</v>
      </c>
      <c r="AG48" s="2">
        <v>0</v>
      </c>
      <c r="AH48" s="2" t="s">
        <v>382</v>
      </c>
      <c r="AI48" s="7" t="s">
        <v>383</v>
      </c>
      <c r="AJ48" s="4" t="s">
        <v>384</v>
      </c>
      <c r="AK48" s="7" t="s">
        <v>385</v>
      </c>
      <c r="AL48" s="2">
        <v>17339</v>
      </c>
    </row>
    <row r="49" spans="1:38" x14ac:dyDescent="0.3">
      <c r="A49" s="12">
        <v>13</v>
      </c>
      <c r="B49" s="12">
        <v>15</v>
      </c>
      <c r="C49" s="12">
        <v>17</v>
      </c>
      <c r="D49" s="12">
        <v>25</v>
      </c>
      <c r="E49" s="12"/>
      <c r="F49" s="12">
        <v>15.5</v>
      </c>
      <c r="G49" s="12"/>
      <c r="H49" s="12"/>
      <c r="I49" s="2" t="s">
        <v>386</v>
      </c>
      <c r="K49" s="12">
        <v>13.25</v>
      </c>
      <c r="L49" s="12">
        <v>15.25</v>
      </c>
      <c r="M49" s="12">
        <v>17.25</v>
      </c>
      <c r="N49" s="12">
        <v>25</v>
      </c>
      <c r="O49" s="12"/>
      <c r="P49" s="12">
        <v>15.75</v>
      </c>
      <c r="Q49" s="12"/>
      <c r="R49" s="12"/>
      <c r="S49" s="2" t="s">
        <v>387</v>
      </c>
      <c r="U49" s="2" t="s">
        <v>388</v>
      </c>
      <c r="X49" s="2" t="s">
        <v>389</v>
      </c>
      <c r="Y49" s="2" t="s">
        <v>390</v>
      </c>
      <c r="Z49" s="2" t="s">
        <v>391</v>
      </c>
      <c r="AB49" s="2" t="s">
        <v>55</v>
      </c>
      <c r="AC49" s="2" t="s">
        <v>118</v>
      </c>
      <c r="AD49" s="2">
        <v>3</v>
      </c>
      <c r="AF49" s="2">
        <v>80</v>
      </c>
      <c r="AG49" s="2">
        <v>1</v>
      </c>
      <c r="AH49" s="2" t="s">
        <v>392</v>
      </c>
      <c r="AI49" s="4" t="s">
        <v>393</v>
      </c>
      <c r="AJ49" s="7" t="s">
        <v>394</v>
      </c>
      <c r="AK49" s="4" t="s">
        <v>395</v>
      </c>
      <c r="AL49" s="2">
        <v>18049</v>
      </c>
    </row>
    <row r="51" spans="1:38" x14ac:dyDescent="0.3">
      <c r="AD51" s="2">
        <f>SUM(AD3:AD49)</f>
        <v>113</v>
      </c>
    </row>
    <row r="52" spans="1:38" x14ac:dyDescent="0.3">
      <c r="A52" s="2">
        <f t="shared" ref="A52:I52" si="0">SUM(A3:A49)</f>
        <v>331.5</v>
      </c>
      <c r="B52" s="2">
        <f t="shared" si="0"/>
        <v>545.25</v>
      </c>
      <c r="C52" s="2">
        <f t="shared" si="0"/>
        <v>534.5</v>
      </c>
      <c r="D52" s="2">
        <f t="shared" si="0"/>
        <v>740.61</v>
      </c>
      <c r="E52" s="2">
        <f t="shared" si="0"/>
        <v>390.25</v>
      </c>
      <c r="F52" s="2">
        <f t="shared" si="0"/>
        <v>419.25</v>
      </c>
      <c r="G52" s="2">
        <f t="shared" si="0"/>
        <v>411.25</v>
      </c>
      <c r="H52" s="2">
        <f t="shared" si="0"/>
        <v>393.19</v>
      </c>
      <c r="I52" s="2">
        <f t="shared" si="0"/>
        <v>0</v>
      </c>
      <c r="K52" s="2">
        <f t="shared" ref="K52:S52" si="1">SUM(K3:K49)</f>
        <v>309.7</v>
      </c>
      <c r="L52" s="2">
        <f t="shared" si="1"/>
        <v>475.57000000000005</v>
      </c>
      <c r="M52" s="2">
        <f t="shared" si="1"/>
        <v>403.09000000000003</v>
      </c>
      <c r="N52" s="2">
        <f t="shared" si="1"/>
        <v>607.6</v>
      </c>
      <c r="O52" s="2">
        <f t="shared" si="1"/>
        <v>274.75</v>
      </c>
      <c r="P52" s="2">
        <f t="shared" si="1"/>
        <v>348.95</v>
      </c>
      <c r="Q52" s="2">
        <f t="shared" si="1"/>
        <v>289</v>
      </c>
      <c r="R52" s="2">
        <f t="shared" si="1"/>
        <v>245.85</v>
      </c>
      <c r="S52" s="2">
        <f t="shared" si="1"/>
        <v>13</v>
      </c>
      <c r="Y52" s="2">
        <f>12/47</f>
        <v>0.25531914893617019</v>
      </c>
      <c r="Z52" s="2">
        <f>29/47</f>
        <v>0.61702127659574468</v>
      </c>
      <c r="AC52" s="2">
        <f>29/47</f>
        <v>0.61702127659574468</v>
      </c>
      <c r="AD52" s="2">
        <f>113/47</f>
        <v>2.4042553191489362</v>
      </c>
    </row>
    <row r="53" spans="1:38" x14ac:dyDescent="0.3">
      <c r="A53" s="2">
        <f>A52/30</f>
        <v>11.05</v>
      </c>
      <c r="B53" s="2">
        <f>B52/47</f>
        <v>11.601063829787234</v>
      </c>
      <c r="C53" s="2">
        <f>C52/38</f>
        <v>14.065789473684211</v>
      </c>
      <c r="D53" s="2">
        <f>D52/42</f>
        <v>17.633571428571429</v>
      </c>
      <c r="E53" s="2">
        <f>E52/20</f>
        <v>19.512499999999999</v>
      </c>
      <c r="F53" s="2">
        <f>F52/32</f>
        <v>13.1015625</v>
      </c>
      <c r="G53" s="2">
        <f>G52/22</f>
        <v>18.693181818181817</v>
      </c>
      <c r="H53" s="2">
        <f>H52/21</f>
        <v>18.723333333333333</v>
      </c>
      <c r="K53" s="2">
        <f>K52/26</f>
        <v>11.911538461538461</v>
      </c>
      <c r="L53" s="2">
        <f>L52/39</f>
        <v>12.194102564102565</v>
      </c>
      <c r="M53" s="2">
        <f>M52/28</f>
        <v>14.39607142857143</v>
      </c>
      <c r="N53" s="2">
        <f>N52/34</f>
        <v>17.870588235294118</v>
      </c>
      <c r="O53" s="2">
        <f>O52/14</f>
        <v>19.625</v>
      </c>
      <c r="P53" s="2">
        <f>P52/27</f>
        <v>12.924074074074074</v>
      </c>
      <c r="Q53" s="2">
        <f>Q52/16</f>
        <v>18.0625</v>
      </c>
      <c r="R53" s="2">
        <f>R52/14</f>
        <v>17.560714285714287</v>
      </c>
      <c r="AC53" s="2">
        <f>10/47</f>
        <v>0.21276595744680851</v>
      </c>
      <c r="AG53" s="10">
        <f>8/42</f>
        <v>0.19047619047619047</v>
      </c>
      <c r="AH53" s="11" t="s">
        <v>402</v>
      </c>
    </row>
    <row r="54" spans="1:38" x14ac:dyDescent="0.3">
      <c r="AC54" s="2">
        <f>8/47</f>
        <v>0.1702127659574468</v>
      </c>
      <c r="AG54" s="10">
        <f>19/42</f>
        <v>0.45238095238095238</v>
      </c>
      <c r="AH54" s="11" t="s">
        <v>401</v>
      </c>
    </row>
    <row r="55" spans="1:38" x14ac:dyDescent="0.3">
      <c r="AG55" s="10">
        <f>30/42</f>
        <v>0.7142857142857143</v>
      </c>
      <c r="AH55" s="11" t="s">
        <v>400</v>
      </c>
    </row>
    <row r="56" spans="1:38" x14ac:dyDescent="0.3">
      <c r="AG56" s="10">
        <f>24/42</f>
        <v>0.5714285714285714</v>
      </c>
      <c r="AH56" s="11" t="s">
        <v>403</v>
      </c>
    </row>
    <row r="57" spans="1:38" x14ac:dyDescent="0.3">
      <c r="AG57" s="10">
        <f>14/42</f>
        <v>0.33333333333333331</v>
      </c>
      <c r="AH57" s="11" t="s">
        <v>404</v>
      </c>
      <c r="AI57" s="4" t="s">
        <v>38</v>
      </c>
      <c r="AJ57" s="2">
        <v>59</v>
      </c>
      <c r="AK57" s="9">
        <f>AJ57/AJ63</f>
        <v>0.48360655737704916</v>
      </c>
    </row>
    <row r="58" spans="1:38" x14ac:dyDescent="0.3">
      <c r="AG58" s="10">
        <f>13/42</f>
        <v>0.30952380952380953</v>
      </c>
      <c r="AH58" s="11" t="s">
        <v>405</v>
      </c>
      <c r="AI58" s="5" t="s">
        <v>396</v>
      </c>
      <c r="AJ58" s="2">
        <v>17</v>
      </c>
      <c r="AK58" s="9">
        <f>AJ58/AJ63</f>
        <v>0.13934426229508196</v>
      </c>
    </row>
    <row r="59" spans="1:38" x14ac:dyDescent="0.3">
      <c r="AG59" s="10">
        <f>3/42</f>
        <v>7.1428571428571425E-2</v>
      </c>
      <c r="AH59" s="11" t="s">
        <v>406</v>
      </c>
      <c r="AI59" s="6" t="s">
        <v>397</v>
      </c>
      <c r="AJ59" s="2">
        <v>22</v>
      </c>
      <c r="AK59" s="9">
        <f>AJ59/AJ63</f>
        <v>0.18032786885245902</v>
      </c>
    </row>
    <row r="60" spans="1:38" x14ac:dyDescent="0.3">
      <c r="AI60" s="7" t="s">
        <v>398</v>
      </c>
      <c r="AJ60" s="2">
        <v>22</v>
      </c>
      <c r="AK60" s="9">
        <f>AJ60/AJ63</f>
        <v>0.18032786885245902</v>
      </c>
    </row>
    <row r="61" spans="1:38" x14ac:dyDescent="0.3">
      <c r="AI61" s="8" t="s">
        <v>399</v>
      </c>
      <c r="AJ61" s="2">
        <v>2</v>
      </c>
      <c r="AK61" s="9">
        <f>AJ61/AJ63</f>
        <v>1.6393442622950821E-2</v>
      </c>
    </row>
    <row r="63" spans="1:38" x14ac:dyDescent="0.3">
      <c r="AJ63" s="2">
        <f>SUM(AJ57:AJ61)</f>
        <v>122</v>
      </c>
      <c r="AK63" s="9">
        <f>SUM(AK57:AK61)</f>
        <v>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PyExcelerate</dc:creator>
  <cp:lastModifiedBy>Brian Koehler</cp:lastModifiedBy>
  <dcterms:created xsi:type="dcterms:W3CDTF">2022-11-07T15:54:00Z</dcterms:created>
  <dcterms:modified xsi:type="dcterms:W3CDTF">2022-11-18T15:24:29Z</dcterms:modified>
</cp:coreProperties>
</file>